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390" windowHeight="6885" activeTab="6"/>
  </bookViews>
  <sheets>
    <sheet name="Fig2A_E" sheetId="1" r:id="rId1"/>
    <sheet name="Fig2F" sheetId="2" r:id="rId2"/>
    <sheet name="Fig3" sheetId="3" r:id="rId3"/>
    <sheet name="Fig4" sheetId="4" r:id="rId4"/>
    <sheet name="Fig6" sheetId="5" r:id="rId5"/>
    <sheet name="Fig7" sheetId="6" r:id="rId6"/>
    <sheet name="SupFig1" sheetId="7" r:id="rId7"/>
    <sheet name="SupFig2" sheetId="8" r:id="rId8"/>
  </sheets>
  <definedNames>
    <definedName name="_xlnm.Print_Area" localSheetId="0">'Fig2A_E'!$E$49:$Q$90</definedName>
    <definedName name="_xlnm.Print_Area" localSheetId="3">'Fig4'!$G$42:$O$73</definedName>
    <definedName name="_xlnm.Print_Area" localSheetId="4">'Fig6'!$B$30:$J$70</definedName>
    <definedName name="_xlnm.Print_Area" localSheetId="6">'SupFig1'!$M$50:$S$91</definedName>
    <definedName name="_xlnm.Print_Area" localSheetId="7">'SupFig2'!$G$47:$S$88</definedName>
  </definedNames>
  <calcPr fullCalcOnLoad="1"/>
</workbook>
</file>

<file path=xl/sharedStrings.xml><?xml version="1.0" encoding="utf-8"?>
<sst xmlns="http://schemas.openxmlformats.org/spreadsheetml/2006/main" count="355" uniqueCount="112">
  <si>
    <t>Yeast</t>
  </si>
  <si>
    <t>Worm</t>
  </si>
  <si>
    <t>Pylory</t>
  </si>
  <si>
    <t>Fly</t>
  </si>
  <si>
    <t>ID</t>
  </si>
  <si>
    <t>TP</t>
  </si>
  <si>
    <t>Total</t>
  </si>
  <si>
    <t>%</t>
  </si>
  <si>
    <t>Total_TP</t>
  </si>
  <si>
    <t>Weighted Average</t>
  </si>
  <si>
    <t>&gt;=120</t>
  </si>
  <si>
    <t>&gt;=120</t>
  </si>
  <si>
    <t>Joint E Values</t>
  </si>
  <si>
    <t>Joint Identities</t>
  </si>
  <si>
    <t>Yeast</t>
  </si>
  <si>
    <t>L</t>
  </si>
  <si>
    <t>Total TPs</t>
  </si>
  <si>
    <t>Pylori</t>
  </si>
  <si>
    <t>Weighted Average</t>
  </si>
  <si>
    <t>Joint E</t>
  </si>
  <si>
    <t>Low</t>
  </si>
  <si>
    <t>High</t>
  </si>
  <si>
    <t>Likelihood ratios</t>
  </si>
  <si>
    <t>Medium</t>
  </si>
  <si>
    <t>Medium</t>
  </si>
  <si>
    <t>Accuracy for J &gt; 90</t>
  </si>
  <si>
    <t>TPs</t>
  </si>
  <si>
    <t>G</t>
  </si>
  <si>
    <t>Sum(TP)</t>
  </si>
  <si>
    <t>Sum (G)</t>
  </si>
  <si>
    <t>TP</t>
  </si>
  <si>
    <t>Low</t>
  </si>
  <si>
    <t>Medium</t>
  </si>
  <si>
    <t>High</t>
  </si>
  <si>
    <t>yeast</t>
  </si>
  <si>
    <t>FP</t>
  </si>
  <si>
    <t>V</t>
  </si>
  <si>
    <t>Total TP</t>
  </si>
  <si>
    <t>Total FP</t>
  </si>
  <si>
    <t>L</t>
  </si>
  <si>
    <t>worm</t>
  </si>
  <si>
    <t>pylori</t>
  </si>
  <si>
    <t>fly</t>
  </si>
  <si>
    <t>Average V</t>
  </si>
  <si>
    <t>Average L</t>
  </si>
  <si>
    <t>&gt;70</t>
  </si>
  <si>
    <t>CAP</t>
  </si>
  <si>
    <t>GAL4</t>
  </si>
  <si>
    <t>GDR</t>
  </si>
  <si>
    <t>HLH</t>
  </si>
  <si>
    <t>LacI</t>
  </si>
  <si>
    <t>Hormone R</t>
  </si>
  <si>
    <t>%id</t>
  </si>
  <si>
    <t>pairs</t>
  </si>
  <si>
    <t>% pairs</t>
  </si>
  <si>
    <t>% same</t>
  </si>
  <si>
    <t>&gt; %id</t>
  </si>
  <si>
    <t>same b.s</t>
  </si>
  <si>
    <t xml:space="preserve">b.s </t>
  </si>
  <si>
    <t>b.s</t>
  </si>
  <si>
    <t>---</t>
  </si>
  <si>
    <t>--------</t>
  </si>
  <si>
    <t>----------</t>
  </si>
  <si>
    <t>-----------</t>
  </si>
  <si>
    <t>-------</t>
  </si>
  <si>
    <t>---------</t>
  </si>
  <si>
    <t>------</t>
  </si>
  <si>
    <t>Hormone receptor</t>
  </si>
  <si>
    <t>ALL</t>
  </si>
  <si>
    <t># of Baits</t>
  </si>
  <si>
    <t># of intx</t>
  </si>
  <si>
    <t># of overlap</t>
  </si>
  <si>
    <t>Percentage</t>
  </si>
  <si>
    <t>P value</t>
  </si>
  <si>
    <t>All</t>
  </si>
  <si>
    <t>&lt;1e-5</t>
  </si>
  <si>
    <t>Proteasome</t>
  </si>
  <si>
    <t>&lt;1e-9</t>
  </si>
  <si>
    <t>DDR</t>
  </si>
  <si>
    <t>&lt;1e-6</t>
  </si>
  <si>
    <t>Vulval-dev</t>
  </si>
  <si>
    <t>Others</t>
  </si>
  <si>
    <t>Total</t>
  </si>
  <si>
    <t>P(int|pos)</t>
  </si>
  <si>
    <t>P(int|neg)</t>
  </si>
  <si>
    <t>FP/N</t>
  </si>
  <si>
    <t>TP/P</t>
  </si>
  <si>
    <t>TP/FP</t>
  </si>
  <si>
    <t>Individual datasets</t>
  </si>
  <si>
    <t>worm</t>
  </si>
  <si>
    <t>TP</t>
  </si>
  <si>
    <t>FP</t>
  </si>
  <si>
    <t>P(int|pos)</t>
  </si>
  <si>
    <t>P(int|neg)</t>
  </si>
  <si>
    <t>L</t>
  </si>
  <si>
    <t>Ho</t>
  </si>
  <si>
    <t>Gavin</t>
  </si>
  <si>
    <t>Uetz</t>
  </si>
  <si>
    <t>Ito</t>
  </si>
  <si>
    <t>Low</t>
  </si>
  <si>
    <t>Median</t>
  </si>
  <si>
    <t>High</t>
  </si>
  <si>
    <t>M.txt</t>
  </si>
  <si>
    <t>C.txt</t>
  </si>
  <si>
    <t>U.txt</t>
  </si>
  <si>
    <t>I_total (= I + IC)</t>
  </si>
  <si>
    <t>sensitivity = sum(TP)/P'</t>
  </si>
  <si>
    <t>sum(FP)/N</t>
  </si>
  <si>
    <t>sum(TP)/sum(FP)</t>
  </si>
  <si>
    <t>sensitivity = sum(TP)/P</t>
  </si>
  <si>
    <t>JE</t>
  </si>
  <si>
    <t>infinity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</si>
</sst>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0"/>
    </font>
    <font>
      <sz val="8"/>
      <name val="Times New Roman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8.25"/>
      <name val="Arial"/>
      <family val="2"/>
    </font>
    <font>
      <b/>
      <vertAlign val="subscript"/>
      <sz val="10"/>
      <name val="Arial"/>
      <family val="2"/>
    </font>
    <font>
      <sz val="18.5"/>
      <name val="Arial"/>
      <family val="0"/>
    </font>
    <font>
      <sz val="20.75"/>
      <name val="Arial"/>
      <family val="2"/>
    </font>
    <font>
      <i/>
      <sz val="20.75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sz val="10.2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vertAlign val="subscript"/>
      <sz val="14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24">
      <alignment/>
      <protection/>
    </xf>
    <xf numFmtId="0" fontId="5" fillId="0" borderId="0" xfId="23">
      <alignment/>
      <protection/>
    </xf>
    <xf numFmtId="11" fontId="0" fillId="0" borderId="0" xfId="0" applyNumberFormat="1" applyAlignment="1">
      <alignment vertical="center"/>
    </xf>
    <xf numFmtId="0" fontId="5" fillId="0" borderId="0" xfId="21">
      <alignment/>
      <protection/>
    </xf>
    <xf numFmtId="10" fontId="5" fillId="0" borderId="0" xfId="21" applyNumberFormat="1">
      <alignment/>
      <protection/>
    </xf>
    <xf numFmtId="0" fontId="5" fillId="0" borderId="0" xfId="25">
      <alignment/>
      <protection/>
    </xf>
    <xf numFmtId="0" fontId="23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22" applyNumberFormat="1">
      <alignment vertical="center"/>
      <protection/>
    </xf>
    <xf numFmtId="0" fontId="0" fillId="0" borderId="0" xfId="22">
      <alignment vertical="center"/>
      <protection/>
    </xf>
    <xf numFmtId="0" fontId="8" fillId="0" borderId="0" xfId="24" applyFo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arison" xfId="21"/>
    <cellStyle name="Normal_Figures" xfId="22"/>
    <cellStyle name="Normal_ms-all_yu_1028" xfId="23"/>
    <cellStyle name="Normal_output_distribution" xfId="24"/>
    <cellStyle name="Normal_output_worm_e_ROC_PIE_al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Fig2A_E!$B$4:$B$14</c:f>
              <c:numCache/>
            </c:numRef>
          </c:xVal>
          <c:yVal>
            <c:numRef>
              <c:f>Fig2A_E!$V$4:$V$14</c:f>
              <c:numCache/>
            </c:numRef>
          </c:yVal>
          <c:smooth val="1"/>
        </c:ser>
        <c:axId val="42255019"/>
        <c:axId val="44750852"/>
      </c:scatterChart>
      <c:valAx>
        <c:axId val="422550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Joint sequence identity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I</a:t>
                </a:r>
                <a:r>
                  <a:rPr lang="en-US" cap="none" sz="1000" b="1" i="0" u="none" baseline="0"/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750852"/>
        <c:crosses val="autoZero"/>
        <c:crossBetween val="midCat"/>
        <c:dispUnits/>
      </c:valAx>
      <c:valAx>
        <c:axId val="447508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5501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Fig6!$F$9:$F$25</c:f>
                <c:numCach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0.00785769696876206</c:v>
                  </c:pt>
                  <c:pt idx="8">
                    <c:v>0.0128085062735668</c:v>
                  </c:pt>
                  <c:pt idx="9">
                    <c:v>0.0135441126363311</c:v>
                  </c:pt>
                  <c:pt idx="10">
                    <c:v>0.0107333139091049</c:v>
                  </c:pt>
                  <c:pt idx="11">
                    <c:v>0.0106545794848976</c:v>
                  </c:pt>
                  <c:pt idx="12">
                    <c:v>0.00721334621674707</c:v>
                  </c:pt>
                  <c:pt idx="13">
                    <c:v>0.00706108866097567</c:v>
                  </c:pt>
                  <c:pt idx="14">
                    <c:v>0.00708275834519076</c:v>
                  </c:pt>
                  <c:pt idx="15">
                    <c:v>0.00647957502350945</c:v>
                  </c:pt>
                  <c:pt idx="16">
                    <c:v>0.00701515506234159</c:v>
                  </c:pt>
                </c:numCache>
              </c:numRef>
            </c:plus>
            <c:minus>
              <c:numRef>
                <c:f>Fig6!$F$9:$F$25</c:f>
                <c:numCach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0.00785769696876206</c:v>
                  </c:pt>
                  <c:pt idx="8">
                    <c:v>0.0128085062735668</c:v>
                  </c:pt>
                  <c:pt idx="9">
                    <c:v>0.0135441126363311</c:v>
                  </c:pt>
                  <c:pt idx="10">
                    <c:v>0.0107333139091049</c:v>
                  </c:pt>
                  <c:pt idx="11">
                    <c:v>0.0106545794848976</c:v>
                  </c:pt>
                  <c:pt idx="12">
                    <c:v>0.00721334621674707</c:v>
                  </c:pt>
                  <c:pt idx="13">
                    <c:v>0.00706108866097567</c:v>
                  </c:pt>
                  <c:pt idx="14">
                    <c:v>0.00708275834519076</c:v>
                  </c:pt>
                  <c:pt idx="15">
                    <c:v>0.00647957502350945</c:v>
                  </c:pt>
                  <c:pt idx="16">
                    <c:v>0.00701515506234159</c:v>
                  </c:pt>
                </c:numCache>
              </c:numRef>
            </c:minus>
            <c:noEndCap val="0"/>
          </c:errBars>
          <c:xVal>
            <c:numRef>
              <c:f>Fig6!$A$9:$A$25</c:f>
              <c:numCache/>
            </c:numRef>
          </c:xVal>
          <c:yVal>
            <c:numRef>
              <c:f>Fig6!$E$9:$E$25</c:f>
              <c:numCache/>
            </c:numRef>
          </c:yVal>
          <c:smooth val="1"/>
        </c:ser>
        <c:ser>
          <c:idx val="1"/>
          <c:order val="1"/>
          <c:tx>
            <c:v>GAL4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Fig6!$K$9:$K$25</c:f>
                <c:numCach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0.0144519064486316</c:v>
                  </c:pt>
                  <c:pt idx="9">
                    <c:v>0.0129036697581788</c:v>
                  </c:pt>
                  <c:pt idx="10">
                    <c:v>0.00910241352398314</c:v>
                  </c:pt>
                  <c:pt idx="11">
                    <c:v>0.00706794716681393</c:v>
                  </c:pt>
                  <c:pt idx="12">
                    <c:v>0.00609323226040361</c:v>
                  </c:pt>
                  <c:pt idx="13">
                    <c:v>0.0067062485370765</c:v>
                  </c:pt>
                  <c:pt idx="14">
                    <c:v>0.00735944537155016</c:v>
                  </c:pt>
                  <c:pt idx="15">
                    <c:v>0.00771604084141457</c:v>
                  </c:pt>
                  <c:pt idx="16">
                    <c:v>0.00706052802401982</c:v>
                  </c:pt>
                </c:numCache>
              </c:numRef>
            </c:plus>
            <c:minus>
              <c:numRef>
                <c:f>Fig6!$K$9:$K$25</c:f>
                <c:numCach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0.0144519064486316</c:v>
                  </c:pt>
                  <c:pt idx="9">
                    <c:v>0.0129036697581788</c:v>
                  </c:pt>
                  <c:pt idx="10">
                    <c:v>0.00910241352398314</c:v>
                  </c:pt>
                  <c:pt idx="11">
                    <c:v>0.00706794716681393</c:v>
                  </c:pt>
                  <c:pt idx="12">
                    <c:v>0.00609323226040361</c:v>
                  </c:pt>
                  <c:pt idx="13">
                    <c:v>0.0067062485370765</c:v>
                  </c:pt>
                  <c:pt idx="14">
                    <c:v>0.00735944537155016</c:v>
                  </c:pt>
                  <c:pt idx="15">
                    <c:v>0.00771604084141457</c:v>
                  </c:pt>
                  <c:pt idx="16">
                    <c:v>0.00706052802401982</c:v>
                  </c:pt>
                </c:numCache>
              </c:numRef>
            </c:minus>
            <c:noEndCap val="1"/>
          </c:errBars>
          <c:xVal>
            <c:numRef>
              <c:f>Fig6!$A$9:$A$25</c:f>
              <c:numCache/>
            </c:numRef>
          </c:xVal>
          <c:yVal>
            <c:numRef>
              <c:f>Fig6!$J$9:$J$25</c:f>
              <c:numCache/>
            </c:numRef>
          </c:yVal>
          <c:smooth val="1"/>
        </c:ser>
        <c:ser>
          <c:idx val="2"/>
          <c:order val="2"/>
          <c:tx>
            <c:v>GD-resolvase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Fig6!$P$5:$P$25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0.0155115079143769</c:v>
                  </c:pt>
                  <c:pt idx="12">
                    <c:v>0.0117170718543289</c:v>
                  </c:pt>
                  <c:pt idx="13">
                    <c:v>0.0150781405251002</c:v>
                  </c:pt>
                  <c:pt idx="14">
                    <c:v>0.00947947255916699</c:v>
                  </c:pt>
                  <c:pt idx="15">
                    <c:v>0.00749567294915947</c:v>
                  </c:pt>
                  <c:pt idx="16">
                    <c:v>0.00704283878503729</c:v>
                  </c:pt>
                  <c:pt idx="17">
                    <c:v>0.00759631546870671</c:v>
                  </c:pt>
                  <c:pt idx="18">
                    <c:v>0.0065624262475479</c:v>
                  </c:pt>
                  <c:pt idx="19">
                    <c:v>0.00892487849941203</c:v>
                  </c:pt>
                  <c:pt idx="20">
                    <c:v>0.00722832642101474</c:v>
                  </c:pt>
                </c:numCache>
              </c:numRef>
            </c:plus>
            <c:minus>
              <c:numRef>
                <c:f>Fig6!$P$5:$P$25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0.0155115079143769</c:v>
                  </c:pt>
                  <c:pt idx="12">
                    <c:v>0.0117170718543289</c:v>
                  </c:pt>
                  <c:pt idx="13">
                    <c:v>0.0150781405251002</c:v>
                  </c:pt>
                  <c:pt idx="14">
                    <c:v>0.00947947255916699</c:v>
                  </c:pt>
                  <c:pt idx="15">
                    <c:v>0.00749567294915947</c:v>
                  </c:pt>
                  <c:pt idx="16">
                    <c:v>0.00704283878503729</c:v>
                  </c:pt>
                  <c:pt idx="17">
                    <c:v>0.00759631546870671</c:v>
                  </c:pt>
                  <c:pt idx="18">
                    <c:v>0.0065624262475479</c:v>
                  </c:pt>
                  <c:pt idx="19">
                    <c:v>0.00892487849941203</c:v>
                  </c:pt>
                  <c:pt idx="20">
                    <c:v>0.00722832642101474</c:v>
                  </c:pt>
                </c:numCache>
              </c:numRef>
            </c:minus>
            <c:noEndCap val="0"/>
          </c:errBars>
          <c:xVal>
            <c:numRef>
              <c:f>Fig6!$A$5:$A$25</c:f>
              <c:numCache/>
            </c:numRef>
          </c:xVal>
          <c:yVal>
            <c:numRef>
              <c:f>Fig6!$O$5:$O$25</c:f>
              <c:numCache/>
            </c:numRef>
          </c:yVal>
          <c:smooth val="1"/>
        </c:ser>
        <c:ser>
          <c:idx val="3"/>
          <c:order val="3"/>
          <c:tx>
            <c:v>Helix-loop-helix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Fig6!$U$5:$U$25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0.00505074300853563</c:v>
                  </c:pt>
                  <c:pt idx="13">
                    <c:v>0.00852474240878249</c:v>
                  </c:pt>
                  <c:pt idx="14">
                    <c:v>0.00890385989516982</c:v>
                  </c:pt>
                  <c:pt idx="15">
                    <c:v>0.00674152451192823</c:v>
                  </c:pt>
                  <c:pt idx="16">
                    <c:v>0.00545920698635572</c:v>
                  </c:pt>
                  <c:pt idx="17">
                    <c:v>0.00537661501523252</c:v>
                  </c:pt>
                  <c:pt idx="18">
                    <c:v>0.0045628621185395</c:v>
                  </c:pt>
                  <c:pt idx="19">
                    <c:v>0.00448382959156884</c:v>
                  </c:pt>
                  <c:pt idx="20">
                    <c:v>0.00488709719886375</c:v>
                  </c:pt>
                </c:numCache>
              </c:numRef>
            </c:plus>
            <c:minus>
              <c:numRef>
                <c:f>Fig6!$U$5:$U$25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0.00505074300853563</c:v>
                  </c:pt>
                  <c:pt idx="13">
                    <c:v>0.00852474240878249</c:v>
                  </c:pt>
                  <c:pt idx="14">
                    <c:v>0.00890385989516982</c:v>
                  </c:pt>
                  <c:pt idx="15">
                    <c:v>0.00674152451192823</c:v>
                  </c:pt>
                  <c:pt idx="16">
                    <c:v>0.00545920698635572</c:v>
                  </c:pt>
                  <c:pt idx="17">
                    <c:v>0.00537661501523252</c:v>
                  </c:pt>
                  <c:pt idx="18">
                    <c:v>0.0045628621185395</c:v>
                  </c:pt>
                  <c:pt idx="19">
                    <c:v>0.00448382959156884</c:v>
                  </c:pt>
                  <c:pt idx="20">
                    <c:v>0.00488709719886375</c:v>
                  </c:pt>
                </c:numCache>
              </c:numRef>
            </c:minus>
            <c:noEndCap val="1"/>
          </c:errBars>
          <c:xVal>
            <c:numRef>
              <c:f>Fig6!$A$5:$A$25</c:f>
              <c:numCache/>
            </c:numRef>
          </c:xVal>
          <c:yVal>
            <c:numRef>
              <c:f>Fig6!$T$5:$T$25</c:f>
              <c:numCache/>
            </c:numRef>
          </c:yVal>
          <c:smooth val="1"/>
        </c:ser>
        <c:ser>
          <c:idx val="4"/>
          <c:order val="4"/>
          <c:tx>
            <c:v>LacI repressor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Fig6!$Z$5:$Z$25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0.0451092839668288</c:v>
                  </c:pt>
                  <c:pt idx="10">
                    <c:v>0.0402158376762191</c:v>
                  </c:pt>
                  <c:pt idx="11">
                    <c:v>0.0263606843950945</c:v>
                  </c:pt>
                  <c:pt idx="12">
                    <c:v>0.0247323343823425</c:v>
                  </c:pt>
                  <c:pt idx="13">
                    <c:v>0.020062233982613</c:v>
                  </c:pt>
                  <c:pt idx="14">
                    <c:v>0.00670697358320088</c:v>
                  </c:pt>
                  <c:pt idx="15">
                    <c:v>0.00433342355306543</c:v>
                  </c:pt>
                  <c:pt idx="16">
                    <c:v>0.00323566028869485</c:v>
                  </c:pt>
                  <c:pt idx="17">
                    <c:v>0.00303684874642152</c:v>
                  </c:pt>
                  <c:pt idx="18">
                    <c:v>0.00338661941312907</c:v>
                  </c:pt>
                  <c:pt idx="19">
                    <c:v>0.00283641330417462</c:v>
                  </c:pt>
                  <c:pt idx="20">
                    <c:v>0.00372030510331188</c:v>
                  </c:pt>
                </c:numCache>
              </c:numRef>
            </c:plus>
            <c:minus>
              <c:numRef>
                <c:f>Fig6!$Z$5:$Z$25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0.0451092839668288</c:v>
                  </c:pt>
                  <c:pt idx="10">
                    <c:v>0.0402158376762191</c:v>
                  </c:pt>
                  <c:pt idx="11">
                    <c:v>0.0263606843950945</c:v>
                  </c:pt>
                  <c:pt idx="12">
                    <c:v>0.0247323343823425</c:v>
                  </c:pt>
                  <c:pt idx="13">
                    <c:v>0.020062233982613</c:v>
                  </c:pt>
                  <c:pt idx="14">
                    <c:v>0.00670697358320088</c:v>
                  </c:pt>
                  <c:pt idx="15">
                    <c:v>0.00433342355306543</c:v>
                  </c:pt>
                  <c:pt idx="16">
                    <c:v>0.00323566028869485</c:v>
                  </c:pt>
                  <c:pt idx="17">
                    <c:v>0.00303684874642152</c:v>
                  </c:pt>
                  <c:pt idx="18">
                    <c:v>0.00338661941312907</c:v>
                  </c:pt>
                  <c:pt idx="19">
                    <c:v>0.00283641330417462</c:v>
                  </c:pt>
                  <c:pt idx="20">
                    <c:v>0.00372030510331188</c:v>
                  </c:pt>
                </c:numCache>
              </c:numRef>
            </c:minus>
            <c:noEndCap val="0"/>
          </c:errBars>
          <c:xVal>
            <c:numRef>
              <c:f>Fig6!$A$5:$A$25</c:f>
              <c:numCache/>
            </c:numRef>
          </c:xVal>
          <c:yVal>
            <c:numRef>
              <c:f>Fig6!$Y$5:$Y$25</c:f>
              <c:numCache/>
            </c:numRef>
          </c:yVal>
          <c:smooth val="1"/>
        </c:ser>
        <c:ser>
          <c:idx val="5"/>
          <c:order val="5"/>
          <c:tx>
            <c:strRef>
              <c:f>Fig6!$AD$4</c:f>
              <c:strCache>
                <c:ptCount val="1"/>
                <c:pt idx="0">
                  <c:v>Hormone receptor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Fig6!$AE$5:$AE$25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0.00309410909812681</c:v>
                  </c:pt>
                  <c:pt idx="8">
                    <c:v>0.00263704520389913</c:v>
                  </c:pt>
                  <c:pt idx="9">
                    <c:v>0.00599648244073555</c:v>
                  </c:pt>
                  <c:pt idx="10">
                    <c:v>0.00659791578890706</c:v>
                  </c:pt>
                  <c:pt idx="11">
                    <c:v>0.00526091981017202</c:v>
                  </c:pt>
                  <c:pt idx="12">
                    <c:v>0.00530970924297159</c:v>
                  </c:pt>
                  <c:pt idx="13">
                    <c:v>0.00517219041341131</c:v>
                  </c:pt>
                  <c:pt idx="14">
                    <c:v>0.00410385043467933</c:v>
                  </c:pt>
                  <c:pt idx="15">
                    <c:v>0.00436858653080314</c:v>
                  </c:pt>
                  <c:pt idx="16">
                    <c:v>0.00327159710225011</c:v>
                  </c:pt>
                  <c:pt idx="17">
                    <c:v>0.00223938257825812</c:v>
                  </c:pt>
                  <c:pt idx="18">
                    <c:v>0.00213010819697858</c:v>
                  </c:pt>
                  <c:pt idx="19">
                    <c:v>0.00209962965368284</c:v>
                  </c:pt>
                  <c:pt idx="20">
                    <c:v>0.0020397800974582</c:v>
                  </c:pt>
                </c:numCache>
              </c:numRef>
            </c:plus>
            <c:minus>
              <c:numRef>
                <c:f>Fig6!$AE$5:$AE$25</c:f>
                <c:numCache>
                  <c:ptCount val="2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0.00309410909812681</c:v>
                  </c:pt>
                  <c:pt idx="8">
                    <c:v>0.00263704520389913</c:v>
                  </c:pt>
                  <c:pt idx="9">
                    <c:v>0.00599648244073555</c:v>
                  </c:pt>
                  <c:pt idx="10">
                    <c:v>0.00659791578890706</c:v>
                  </c:pt>
                  <c:pt idx="11">
                    <c:v>0.00526091981017202</c:v>
                  </c:pt>
                  <c:pt idx="12">
                    <c:v>0.00530970924297159</c:v>
                  </c:pt>
                  <c:pt idx="13">
                    <c:v>0.00517219041341131</c:v>
                  </c:pt>
                  <c:pt idx="14">
                    <c:v>0.00410385043467933</c:v>
                  </c:pt>
                  <c:pt idx="15">
                    <c:v>0.00436858653080314</c:v>
                  </c:pt>
                  <c:pt idx="16">
                    <c:v>0.00327159710225011</c:v>
                  </c:pt>
                  <c:pt idx="17">
                    <c:v>0.00223938257825812</c:v>
                  </c:pt>
                  <c:pt idx="18">
                    <c:v>0.00213010819697858</c:v>
                  </c:pt>
                  <c:pt idx="19">
                    <c:v>0.00209962965368284</c:v>
                  </c:pt>
                  <c:pt idx="20">
                    <c:v>0.0020397800974582</c:v>
                  </c:pt>
                </c:numCache>
              </c:numRef>
            </c:minus>
            <c:noEndCap val="0"/>
          </c:errBars>
          <c:xVal>
            <c:numRef>
              <c:f>Fig6!$A$5:$A$25</c:f>
              <c:numCache/>
            </c:numRef>
          </c:xVal>
          <c:yVal>
            <c:numRef>
              <c:f>Fig6!$AD$5:$AD$25</c:f>
              <c:numCache/>
            </c:numRef>
          </c:yVal>
          <c:smooth val="1"/>
        </c:ser>
        <c:ser>
          <c:idx val="6"/>
          <c:order val="6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Fig6!$AK$9:$AK$25</c:f>
                <c:numCach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0.00136668195940034</c:v>
                  </c:pt>
                  <c:pt idx="4">
                    <c:v>0.00127178877626886</c:v>
                  </c:pt>
                  <c:pt idx="5">
                    <c:v>0.00386613655405998</c:v>
                  </c:pt>
                  <c:pt idx="6">
                    <c:v>0.00473504488791553</c:v>
                  </c:pt>
                  <c:pt idx="7">
                    <c:v>0.00430793959059892</c:v>
                  </c:pt>
                  <c:pt idx="8">
                    <c:v>0.00398564334069125</c:v>
                  </c:pt>
                  <c:pt idx="9">
                    <c:v>0.0042878163656901</c:v>
                  </c:pt>
                  <c:pt idx="10">
                    <c:v>0.00345916311642572</c:v>
                  </c:pt>
                  <c:pt idx="11">
                    <c:v>0.00282328765199339</c:v>
                  </c:pt>
                  <c:pt idx="12">
                    <c:v>0.00198607659989966</c:v>
                  </c:pt>
                  <c:pt idx="13">
                    <c:v>0.00172177276580489</c:v>
                  </c:pt>
                  <c:pt idx="14">
                    <c:v>0.00152681962841825</c:v>
                  </c:pt>
                  <c:pt idx="15">
                    <c:v>0.00175501179647775</c:v>
                  </c:pt>
                  <c:pt idx="16">
                    <c:v>0.00167943940631442</c:v>
                  </c:pt>
                </c:numCache>
              </c:numRef>
            </c:plus>
            <c:minus>
              <c:numRef>
                <c:f>Fig6!$AK$9:$AK$25</c:f>
                <c:numCach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0.00136668195940034</c:v>
                  </c:pt>
                  <c:pt idx="4">
                    <c:v>0.00127178877626886</c:v>
                  </c:pt>
                  <c:pt idx="5">
                    <c:v>0.00386613655405998</c:v>
                  </c:pt>
                  <c:pt idx="6">
                    <c:v>0.00473504488791553</c:v>
                  </c:pt>
                  <c:pt idx="7">
                    <c:v>0.00430793959059892</c:v>
                  </c:pt>
                  <c:pt idx="8">
                    <c:v>0.00398564334069125</c:v>
                  </c:pt>
                  <c:pt idx="9">
                    <c:v>0.0042878163656901</c:v>
                  </c:pt>
                  <c:pt idx="10">
                    <c:v>0.00345916311642572</c:v>
                  </c:pt>
                  <c:pt idx="11">
                    <c:v>0.00282328765199339</c:v>
                  </c:pt>
                  <c:pt idx="12">
                    <c:v>0.00198607659989966</c:v>
                  </c:pt>
                  <c:pt idx="13">
                    <c:v>0.00172177276580489</c:v>
                  </c:pt>
                  <c:pt idx="14">
                    <c:v>0.00152681962841825</c:v>
                  </c:pt>
                  <c:pt idx="15">
                    <c:v>0.00175501179647775</c:v>
                  </c:pt>
                  <c:pt idx="16">
                    <c:v>0.00167943940631442</c:v>
                  </c:pt>
                </c:numCache>
              </c:numRef>
            </c:minus>
            <c:noEndCap val="0"/>
          </c:errBars>
          <c:xVal>
            <c:numRef>
              <c:f>Fig6!$AF$9:$AF$25</c:f>
              <c:numCache/>
            </c:numRef>
          </c:xVal>
          <c:yVal>
            <c:numRef>
              <c:f>Fig6!$AJ$9:$AJ$25</c:f>
              <c:numCache/>
            </c:numRef>
          </c:yVal>
          <c:smooth val="1"/>
        </c:ser>
        <c:axId val="37775477"/>
        <c:axId val="4434974"/>
      </c:scatterChart>
      <c:valAx>
        <c:axId val="3777547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0" i="0" u="none" baseline="0"/>
                  <a:t>Sequence Identity </a:t>
                </a:r>
                <a:r>
                  <a:rPr lang="en-US" cap="none" sz="2075" b="0" i="1" u="none" baseline="0"/>
                  <a:t>I</a:t>
                </a:r>
                <a:r>
                  <a:rPr lang="en-US" cap="none" sz="2075" b="0" i="0" u="none" baseline="0"/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crossBetween val="midCat"/>
        <c:dispUnits/>
      </c:valAx>
      <c:valAx>
        <c:axId val="44349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0" i="0" u="none" baseline="0"/>
                  <a:t>Percent verified </a:t>
                </a:r>
                <a:r>
                  <a:rPr lang="en-US" cap="none" sz="2075" b="0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777547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525"/>
          <c:w val="0.952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Fig7!$A$2:$A$6</c:f>
              <c:strCache/>
            </c:strRef>
          </c:cat>
          <c:val>
            <c:numRef>
              <c:f>Fig7!$E$2:$E$6</c:f>
              <c:numCache/>
            </c:numRef>
          </c:val>
        </c:ser>
        <c:axId val="39914767"/>
        <c:axId val="23688584"/>
      </c:bar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Percentage of overlaps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991476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SupFig1!$B$4:$B$15</c:f>
              <c:numCache/>
            </c:numRef>
          </c:xVal>
          <c:yVal>
            <c:numRef>
              <c:f>SupFig1!$AH$4:$AH$14</c:f>
              <c:numCache/>
            </c:numRef>
          </c:yVal>
          <c:smooth val="1"/>
        </c:ser>
        <c:axId val="11870665"/>
        <c:axId val="39727122"/>
      </c:scatterChart>
      <c:valAx>
        <c:axId val="1187066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Joint sequence identity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I</a:t>
                </a:r>
                <a:r>
                  <a:rPr lang="en-US" cap="none" sz="1000" b="1" i="0" u="none" baseline="0"/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727122"/>
        <c:crosses val="autoZero"/>
        <c:crossBetween val="midCat"/>
        <c:dispUnits/>
      </c:valAx>
      <c:valAx>
        <c:axId val="39727122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87066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SupFig1!$B$21:$B$25</c:f>
              <c:numCache/>
            </c:numRef>
          </c:xVal>
          <c:yVal>
            <c:numRef>
              <c:f>SupFig1!$AH$21:$AH$25</c:f>
              <c:numCache/>
            </c:numRef>
          </c:yVal>
          <c:smooth val="1"/>
        </c:ser>
        <c:axId val="21999779"/>
        <c:axId val="63780284"/>
      </c:scatterChart>
      <c:valAx>
        <c:axId val="21999779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780284"/>
        <c:crosses val="autoZero"/>
        <c:crossBetween val="midCat"/>
        <c:dispUnits/>
        <c:majorUnit val="10"/>
      </c:valAx>
      <c:valAx>
        <c:axId val="63780284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99779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SupFig1!$B$21:$B$25</c:f>
              <c:numCache/>
            </c:numRef>
          </c:xVal>
          <c:yVal>
            <c:numRef>
              <c:f>SupFig1!$AJ$21:$AJ$25</c:f>
              <c:numCache/>
            </c:numRef>
          </c:yVal>
          <c:smooth val="1"/>
        </c:ser>
        <c:axId val="37151645"/>
        <c:axId val="65929350"/>
      </c:scatterChart>
      <c:valAx>
        <c:axId val="37151645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929350"/>
        <c:crosses val="autoZero"/>
        <c:crossBetween val="midCat"/>
        <c:dispUnits/>
        <c:majorUnit val="10"/>
      </c:valAx>
      <c:valAx>
        <c:axId val="65929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Likelihood ratio </a:t>
                </a:r>
                <a:r>
                  <a:rPr lang="en-US" cap="none" sz="1000" b="1" i="1" u="none" baseline="0"/>
                  <a:t>L</a:t>
                </a:r>
                <a:r>
                  <a:rPr lang="en-US" cap="none" sz="1000" b="1" i="0" u="none" baseline="0"/>
                  <a:t>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51645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SupFig2!$B$4:$B$14</c:f>
              <c:numCache/>
            </c:numRef>
          </c:xVal>
          <c:yVal>
            <c:numRef>
              <c:f>SupFig2!$AH$4:$AH$14</c:f>
              <c:numCache/>
            </c:numRef>
          </c:yVal>
          <c:smooth val="1"/>
        </c:ser>
        <c:axId val="56493239"/>
        <c:axId val="38677104"/>
      </c:scatterChart>
      <c:valAx>
        <c:axId val="564932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Joint sequence identity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I</a:t>
                </a:r>
                <a:r>
                  <a:rPr lang="en-US" cap="none" sz="1000" b="1" i="0" u="none" baseline="0"/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677104"/>
        <c:crosses val="autoZero"/>
        <c:crossBetween val="midCat"/>
        <c:dispUnits/>
      </c:valAx>
      <c:valAx>
        <c:axId val="386771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49323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SupFig2!$A$21:$A$27</c:f>
              <c:numCache/>
            </c:numRef>
          </c:xVal>
          <c:yVal>
            <c:numRef>
              <c:f>SupFig2!$AH$21:$AH$27</c:f>
              <c:numCache/>
            </c:numRef>
          </c:yVal>
          <c:smooth val="1"/>
        </c:ser>
        <c:axId val="12549617"/>
        <c:axId val="45837690"/>
      </c:scatterChart>
      <c:valAx>
        <c:axId val="12549617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837690"/>
        <c:crosses val="autoZero"/>
        <c:crossBetween val="midCat"/>
        <c:dispUnits/>
        <c:majorUnit val="10"/>
      </c:val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54961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SupFig2!$A$21:$A$27</c:f>
              <c:numCache/>
            </c:numRef>
          </c:xVal>
          <c:yVal>
            <c:numRef>
              <c:f>SupFig2!$AJ$21:$AJ$27</c:f>
              <c:numCache/>
            </c:numRef>
          </c:yVal>
          <c:smooth val="1"/>
        </c:ser>
        <c:axId val="9886027"/>
        <c:axId val="21865380"/>
      </c:scatterChart>
      <c:valAx>
        <c:axId val="9886027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65380"/>
        <c:crosses val="autoZero"/>
        <c:crossBetween val="midCat"/>
        <c:dispUnits/>
      </c:val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Likelihood ratio </a:t>
                </a:r>
                <a:r>
                  <a:rPr lang="en-US" cap="none" sz="1000" b="1" i="1" u="none" baseline="0"/>
                  <a:t>L</a:t>
                </a:r>
                <a:r>
                  <a:rPr lang="en-US" cap="none" sz="1000" b="1" i="0" u="none" baseline="0"/>
                  <a:t>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8602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SupFig2!$O$15:$O$17</c:f>
                <c:numCache>
                  <c:ptCount val="3"/>
                  <c:pt idx="0">
                    <c:v>1.38537233771308E-05</c:v>
                  </c:pt>
                  <c:pt idx="1">
                    <c:v>0.000365984627572722</c:v>
                  </c:pt>
                  <c:pt idx="2">
                    <c:v>0.0126046846347096</c:v>
                  </c:pt>
                </c:numCache>
              </c:numRef>
            </c:plus>
            <c:noEndCap val="0"/>
          </c:errBars>
          <c:cat>
            <c:strRef>
              <c:f>SupFig2!$J$15:$J$17</c:f>
              <c:strCache/>
            </c:strRef>
          </c:cat>
          <c:val>
            <c:numRef>
              <c:f>SupFig2!$N$15:$N$17</c:f>
              <c:numCache/>
            </c:numRef>
          </c:val>
        </c:ser>
        <c:axId val="62570693"/>
        <c:axId val="26265326"/>
      </c:bar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Joint sequence identity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I</a:t>
                </a:r>
                <a:r>
                  <a:rPr lang="en-US" cap="none" sz="1000" b="1" i="1" u="none" baseline="0"/>
                  <a:t> </a:t>
                </a:r>
                <a:r>
                  <a:rPr lang="en-US" cap="none" sz="1000" b="1" i="0" u="none" baseline="0"/>
                  <a:t>(%)</a:t>
                </a:r>
                <a:r>
                  <a:rPr lang="en-US" cap="none" sz="1000" b="1" i="0" u="none" baseline="-25000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265326"/>
        <c:crosses val="autoZero"/>
        <c:auto val="1"/>
        <c:lblOffset val="100"/>
        <c:noMultiLvlLbl val="0"/>
      </c:cat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57069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SupFig2!$J$39:$J$41</c:f>
              <c:strCache/>
            </c:strRef>
          </c:cat>
          <c:val>
            <c:numRef>
              <c:f>SupFig2!$O$39:$O$41</c:f>
              <c:numCache/>
            </c:numRef>
          </c:val>
        </c:ser>
        <c:axId val="35061343"/>
        <c:axId val="47116632"/>
      </c:barChart>
      <c:cat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116632"/>
        <c:crosses val="autoZero"/>
        <c:auto val="1"/>
        <c:lblOffset val="100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Likelihood ratio </a:t>
                </a:r>
                <a:r>
                  <a:rPr lang="en-US" cap="none" sz="1000" b="1" i="1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0613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Fig2A_E!$A$22:$A$33</c:f>
              <c:numCache/>
            </c:numRef>
          </c:xVal>
          <c:yVal>
            <c:numRef>
              <c:f>Fig2A_E!$V$22:$V$33</c:f>
              <c:numCache/>
            </c:numRef>
          </c:yVal>
          <c:smooth val="1"/>
        </c:ser>
        <c:axId val="104485"/>
        <c:axId val="940366"/>
      </c:scatterChart>
      <c:valAx>
        <c:axId val="10448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40366"/>
        <c:crosses val="autoZero"/>
        <c:crossBetween val="midCat"/>
        <c:dispUnits/>
        <c:majorUnit val="20"/>
      </c:val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448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SupFig2!$P$39:$P$41</c:f>
                <c:numCache>
                  <c:ptCount val="3"/>
                  <c:pt idx="0">
                    <c:v>0.00021076157605291</c:v>
                  </c:pt>
                  <c:pt idx="1">
                    <c:v>0.003326350602888</c:v>
                  </c:pt>
                  <c:pt idx="2">
                    <c:v>0.0118363852590223</c:v>
                  </c:pt>
                </c:numCache>
              </c:numRef>
            </c:plus>
            <c:noEndCap val="0"/>
          </c:errBars>
          <c:cat>
            <c:strRef>
              <c:f>SupFig2!$J$39:$J$41</c:f>
              <c:strCache/>
            </c:strRef>
          </c:cat>
          <c:val>
            <c:numRef>
              <c:f>SupFig2!$N$39:$N$41</c:f>
              <c:numCache/>
            </c:numRef>
          </c:val>
        </c:ser>
        <c:axId val="21396505"/>
        <c:axId val="58350818"/>
      </c:bar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9650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Fig2F!$A$3:$A$14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xVal>
          <c:yVal>
            <c:numRef>
              <c:f>Fig2F!$L$3:$L$14</c:f>
              <c:numCache>
                <c:ptCount val="12"/>
                <c:pt idx="0">
                  <c:v>0.035564853865309935</c:v>
                </c:pt>
                <c:pt idx="1">
                  <c:v>0.029296467279535974</c:v>
                </c:pt>
                <c:pt idx="2">
                  <c:v>0.06954273414722739</c:v>
                </c:pt>
                <c:pt idx="3">
                  <c:v>0.1902728825583717</c:v>
                </c:pt>
                <c:pt idx="4">
                  <c:v>0.6523350568583653</c:v>
                </c:pt>
                <c:pt idx="5">
                  <c:v>1.1557086754691723</c:v>
                </c:pt>
                <c:pt idx="6">
                  <c:v>2.854187556192585</c:v>
                </c:pt>
                <c:pt idx="7">
                  <c:v>4.2460769910610905</c:v>
                </c:pt>
                <c:pt idx="8">
                  <c:v>3.167809196648064</c:v>
                </c:pt>
                <c:pt idx="9">
                  <c:v>4.436495056921287</c:v>
                </c:pt>
                <c:pt idx="10">
                  <c:v>13.650317303557664</c:v>
                </c:pt>
                <c:pt idx="11">
                  <c:v>30.19111287077813</c:v>
                </c:pt>
              </c:numCache>
            </c:numRef>
          </c:yVal>
          <c:smooth val="1"/>
        </c:ser>
        <c:axId val="8463295"/>
        <c:axId val="9060792"/>
      </c:scatterChart>
      <c:valAx>
        <c:axId val="846329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060792"/>
        <c:crosses val="autoZero"/>
        <c:crossBetween val="midCat"/>
        <c:dispUnits/>
      </c:val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Likelihood ratio </a:t>
                </a:r>
                <a:r>
                  <a:rPr lang="en-US" cap="none" sz="1000" b="1" i="1" u="none" baseline="0"/>
                  <a:t>L</a:t>
                </a:r>
                <a:r>
                  <a:rPr lang="en-US" cap="none" sz="1000" b="1" i="0" u="none" baseline="0"/>
                  <a:t>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46329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Fig2A_E!$K$15:$K$17</c:f>
                <c:numCache>
                  <c:ptCount val="3"/>
                  <c:pt idx="0">
                    <c:v>1.09E-05</c:v>
                  </c:pt>
                  <c:pt idx="1">
                    <c:v>0.000262596</c:v>
                  </c:pt>
                  <c:pt idx="2">
                    <c:v>0.008409307</c:v>
                  </c:pt>
                </c:numCache>
              </c:numRef>
            </c:plus>
            <c:noEndCap val="0"/>
          </c:errBars>
          <c:cat>
            <c:strRef>
              <c:f>Fig2A_E!$G$15:$G$17</c:f>
              <c:strCache/>
            </c:strRef>
          </c:cat>
          <c:val>
            <c:numRef>
              <c:f>Fig2A_E!$J$15:$J$17</c:f>
              <c:numCache/>
            </c:numRef>
          </c:val>
        </c:ser>
        <c:axId val="14438265"/>
        <c:axId val="62835522"/>
      </c:barChart>
      <c:cat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Joint sequence identity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I</a:t>
                </a:r>
                <a:r>
                  <a:rPr lang="en-US" cap="none" sz="1000" b="1" i="0" u="none" baseline="0"/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835522"/>
        <c:crosses val="autoZero"/>
        <c:auto val="1"/>
        <c:lblOffset val="100"/>
        <c:noMultiLvlLbl val="0"/>
      </c:cat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4382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Fig2A_E!$G$44:$G$46</c:f>
              <c:strCache/>
            </c:strRef>
          </c:cat>
          <c:val>
            <c:numRef>
              <c:f>Fig2A_E!$J$44:$J$46</c:f>
              <c:numCache/>
            </c:numRef>
          </c:val>
        </c:ser>
        <c:axId val="28648787"/>
        <c:axId val="56512492"/>
      </c:barChart>
      <c:cat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12492"/>
        <c:crosses val="autoZero"/>
        <c:auto val="1"/>
        <c:lblOffset val="100"/>
        <c:noMultiLvlLbl val="0"/>
      </c:catAx>
      <c:valAx>
        <c:axId val="5651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Likelihood ratio </a:t>
                </a:r>
                <a:r>
                  <a:rPr lang="en-US" cap="none" sz="1000" b="1" i="1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6487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Fig2A_E!$K$40:$K$42</c:f>
                <c:numCache>
                  <c:ptCount val="3"/>
                  <c:pt idx="0">
                    <c:v>0.000182702</c:v>
                  </c:pt>
                  <c:pt idx="1">
                    <c:v>0.00165973</c:v>
                  </c:pt>
                  <c:pt idx="2">
                    <c:v>0.021693437</c:v>
                  </c:pt>
                </c:numCache>
              </c:numRef>
            </c:plus>
            <c:noEndCap val="0"/>
          </c:errBars>
          <c:cat>
            <c:strRef>
              <c:f>Fig2A_E!$G$40:$G$42</c:f>
              <c:strCache/>
            </c:strRef>
          </c:cat>
          <c:val>
            <c:numRef>
              <c:f>Fig2A_E!$J$40:$J$42</c:f>
              <c:numCache/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-log(Joint E value </a:t>
                </a:r>
                <a:r>
                  <a:rPr lang="en-US" cap="none" sz="1000" b="1" i="1" u="none" baseline="0"/>
                  <a:t>J</a:t>
                </a:r>
                <a:r>
                  <a:rPr lang="en-US" cap="none" sz="1000" b="1" i="1" u="none" baseline="-25000"/>
                  <a:t>E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verified </a:t>
                </a:r>
                <a:r>
                  <a:rPr lang="en-US" cap="none" sz="1000" b="1" i="1" u="none" baseline="0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5038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2325"/>
          <c:w val="0.924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Fig3!$B$2:$B$16</c:f>
              <c:numCache/>
            </c:numRef>
          </c:xVal>
          <c:yVal>
            <c:numRef>
              <c:f>Fig3!$D$2:$D$16</c:f>
              <c:numCache/>
            </c:numRef>
          </c:yVal>
          <c:smooth val="0"/>
        </c:ser>
        <c:ser>
          <c:idx val="1"/>
          <c:order val="1"/>
          <c:tx>
            <c:v>Total Predictions G(J)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Fig3!$B$2:$B$16</c:f>
              <c:numCache/>
            </c:numRef>
          </c:xVal>
          <c:yVal>
            <c:numRef>
              <c:f>Fig3!$F$2:$F$16</c:f>
              <c:numCache/>
            </c:numRef>
          </c:yVal>
          <c:smooth val="0"/>
        </c:ser>
        <c:axId val="59873127"/>
        <c:axId val="1987232"/>
      </c:scatterChart>
      <c:valAx>
        <c:axId val="5987312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-log(</a:t>
                </a:r>
                <a:r>
                  <a:rPr lang="en-US" cap="none" sz="1400" b="0" i="1" u="none" baseline="0"/>
                  <a:t>J</a:t>
                </a:r>
                <a:r>
                  <a:rPr lang="en-US" cap="none" sz="1400" b="0" i="1" u="none" baseline="-25000"/>
                  <a:t>E</a:t>
                </a:r>
                <a:r>
                  <a:rPr lang="en-US" cap="none" sz="14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87232"/>
        <c:crosses val="autoZero"/>
        <c:crossBetween val="midCat"/>
        <c:dispUnits/>
      </c:valAx>
      <c:valAx>
        <c:axId val="1987232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# of protein pairs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87312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1" u="none" baseline="0"/>
            </a:pPr>
          </a:p>
        </c:txPr>
      </c:legendEntry>
      <c:layout>
        <c:manualLayout>
          <c:xMode val="edge"/>
          <c:yMode val="edge"/>
          <c:x val="0.5885"/>
          <c:y val="0.12525"/>
          <c:w val="0.35875"/>
          <c:h val="0.118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1975"/>
          <c:w val="0.8652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v>Generalized interolog mapping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Fig4!$M$3:$M$14</c:f>
              <c:numCache/>
            </c:numRef>
          </c:xVal>
          <c:yVal>
            <c:numRef>
              <c:f>Fig4!$N$3:$N$14</c:f>
              <c:numCache/>
            </c:numRef>
          </c:yVal>
          <c:smooth val="0"/>
        </c:ser>
        <c:ser>
          <c:idx val="2"/>
          <c:order val="1"/>
          <c:tx>
            <c:v>PIE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Fig4!$G$23:$G$36</c:f>
              <c:numCache/>
            </c:numRef>
          </c:xVal>
          <c:yVal>
            <c:numRef>
              <c:f>Fig4!$I$23:$I$36</c:f>
              <c:numCache/>
            </c:numRef>
          </c:yVal>
          <c:smooth val="0"/>
        </c:ser>
        <c:axId val="17885089"/>
        <c:axId val="26748074"/>
      </c:scatterChart>
      <c:valAx>
        <c:axId val="17885089"/>
        <c:scaling>
          <c:logBase val="10"/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/>
                  <a:t>TP</a:t>
                </a:r>
                <a:r>
                  <a:rPr lang="en-US" cap="none" sz="1400" b="0" i="0" u="none" baseline="0"/>
                  <a:t>/|</a:t>
                </a:r>
                <a:r>
                  <a:rPr lang="en-US" cap="none" sz="1400" b="1" i="1" u="none" baseline="0"/>
                  <a:t>P'</a:t>
                </a:r>
                <a:r>
                  <a:rPr lang="en-US" cap="none" sz="1400" b="0" i="0" u="none" baseline="0"/>
                  <a:t>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748074"/>
        <c:crossesAt val="0.001"/>
        <c:crossBetween val="midCat"/>
        <c:dispUnits/>
      </c:valAx>
      <c:valAx>
        <c:axId val="26748074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1" u="none" baseline="0"/>
                  <a:t>TP</a:t>
                </a:r>
                <a:r>
                  <a:rPr lang="en-US" cap="none" sz="1400" b="0" i="0" u="none" baseline="0"/>
                  <a:t>/</a:t>
                </a:r>
                <a:r>
                  <a:rPr lang="en-US" cap="none" sz="1400" b="0" i="1" u="none" baseline="0"/>
                  <a:t>FP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885089"/>
        <c:crossesAt val="0.00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65"/>
          <c:y val="0.0715"/>
          <c:w val="0.4885"/>
          <c:h val="0.117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Fig4!$L$3:$L$14</c:f>
              <c:numCache/>
            </c:numRef>
          </c:xVal>
          <c:yVal>
            <c:numRef>
              <c:f>Fig4!$M$3:$M$14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Fig4!#REF!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Fig4!#REF!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406075"/>
        <c:axId val="19110356"/>
      </c:scatterChart>
      <c:valAx>
        <c:axId val="39406075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19110356"/>
        <c:crosses val="autoZero"/>
        <c:crossBetween val="midCat"/>
        <c:dispUnits/>
      </c:valAx>
      <c:valAx>
        <c:axId val="19110356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940607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0.1065</cdr:y>
    </cdr:from>
    <cdr:to>
      <cdr:x>0.24775</cdr:x>
      <cdr:y>0.1965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57175"/>
          <a:ext cx="2286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B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0.77125</cdr:y>
    </cdr:from>
    <cdr:to>
      <cdr:x>0.252</cdr:x>
      <cdr:y>0.83525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33051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-5</a:t>
          </a:r>
        </a:p>
      </cdr:txBody>
    </cdr:sp>
  </cdr:relSizeAnchor>
  <cdr:relSizeAnchor xmlns:cdr="http://schemas.openxmlformats.org/drawingml/2006/chartDrawing">
    <cdr:from>
      <cdr:x>0.3215</cdr:x>
      <cdr:y>0.124</cdr:y>
    </cdr:from>
    <cdr:to>
      <cdr:x>0.438</cdr:x>
      <cdr:y>0.188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5238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-9</a:t>
          </a:r>
        </a:p>
      </cdr:txBody>
    </cdr:sp>
  </cdr:relSizeAnchor>
  <cdr:relSizeAnchor xmlns:cdr="http://schemas.openxmlformats.org/drawingml/2006/chartDrawing">
    <cdr:from>
      <cdr:x>0.49575</cdr:x>
      <cdr:y>0.645</cdr:y>
    </cdr:from>
    <cdr:to>
      <cdr:x>0.612</cdr:x>
      <cdr:y>0.70825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2762250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-6</a:t>
          </a:r>
        </a:p>
      </cdr:txBody>
    </cdr:sp>
  </cdr:relSizeAnchor>
  <cdr:relSizeAnchor xmlns:cdr="http://schemas.openxmlformats.org/drawingml/2006/chartDrawing">
    <cdr:from>
      <cdr:x>0.678</cdr:x>
      <cdr:y>0.69525</cdr:y>
    </cdr:from>
    <cdr:to>
      <cdr:x>0.814</cdr:x>
      <cdr:y>0.75925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2971800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 = 0.27</a:t>
          </a:r>
        </a:p>
      </cdr:txBody>
    </cdr:sp>
  </cdr:relSizeAnchor>
  <cdr:relSizeAnchor xmlns:cdr="http://schemas.openxmlformats.org/drawingml/2006/chartDrawing">
    <cdr:from>
      <cdr:x>0.8575</cdr:x>
      <cdr:y>0.802</cdr:y>
    </cdr:from>
    <cdr:to>
      <cdr:x>0.974</cdr:x>
      <cdr:y>0.866</cdr:y>
    </cdr:to>
    <cdr:sp>
      <cdr:nvSpPr>
        <cdr:cNvPr id="5" name="TextBox 5"/>
        <cdr:cNvSpPr txBox="1">
          <a:spLocks noChangeArrowheads="1"/>
        </cdr:cNvSpPr>
      </cdr:nvSpPr>
      <cdr:spPr>
        <a:xfrm>
          <a:off x="4991100" y="34290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 = 0.51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11</xdr:row>
      <xdr:rowOff>152400</xdr:rowOff>
    </xdr:from>
    <xdr:to>
      <xdr:col>14</xdr:col>
      <xdr:colOff>219075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2924175" y="2028825"/>
        <a:ext cx="5829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</cdr:y>
    </cdr:from>
    <cdr:to>
      <cdr:x>0.22025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47650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A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0.1035</cdr:y>
    </cdr:from>
    <cdr:to>
      <cdr:x>0.229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717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B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0.10375</cdr:y>
    </cdr:from>
    <cdr:to>
      <cdr:x>0.2265</cdr:x>
      <cdr:y>0.199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717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49</xdr:row>
      <xdr:rowOff>28575</xdr:rowOff>
    </xdr:from>
    <xdr:to>
      <xdr:col>18</xdr:col>
      <xdr:colOff>666750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8620125" y="9601200"/>
        <a:ext cx="4391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62</xdr:row>
      <xdr:rowOff>161925</xdr:rowOff>
    </xdr:from>
    <xdr:to>
      <xdr:col>18</xdr:col>
      <xdr:colOff>666750</xdr:colOff>
      <xdr:row>76</xdr:row>
      <xdr:rowOff>133350</xdr:rowOff>
    </xdr:to>
    <xdr:graphicFrame>
      <xdr:nvGraphicFramePr>
        <xdr:cNvPr id="2" name="Chart 2"/>
        <xdr:cNvGraphicFramePr/>
      </xdr:nvGraphicFramePr>
      <xdr:xfrm>
        <a:off x="8620125" y="12087225"/>
        <a:ext cx="43910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390525</xdr:colOff>
      <xdr:row>76</xdr:row>
      <xdr:rowOff>133350</xdr:rowOff>
    </xdr:from>
    <xdr:to>
      <xdr:col>18</xdr:col>
      <xdr:colOff>666750</xdr:colOff>
      <xdr:row>90</xdr:row>
      <xdr:rowOff>85725</xdr:rowOff>
    </xdr:to>
    <xdr:graphicFrame>
      <xdr:nvGraphicFramePr>
        <xdr:cNvPr id="3" name="Chart 3"/>
        <xdr:cNvGraphicFramePr/>
      </xdr:nvGraphicFramePr>
      <xdr:xfrm>
        <a:off x="8620125" y="14592300"/>
        <a:ext cx="4391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0.1</cdr:y>
    </cdr:from>
    <cdr:to>
      <cdr:x>0.24775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47650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B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0.1035</cdr:y>
    </cdr:from>
    <cdr:to>
      <cdr:x>0.24375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57175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D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0.10375</cdr:y>
    </cdr:from>
    <cdr:to>
      <cdr:x>0.2195</cdr:x>
      <cdr:y>0.199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5717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F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0.17075</cdr:x>
      <cdr:y>0.1035</cdr:y>
    </cdr:from>
    <cdr:to>
      <cdr:x>0.22125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25717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0.1105</cdr:y>
    </cdr:from>
    <cdr:to>
      <cdr:x>0.243</cdr:x>
      <cdr:y>0.2005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66700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0.1035</cdr:y>
    </cdr:from>
    <cdr:to>
      <cdr:x>0.228</cdr:x>
      <cdr:y>0.19775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717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46</xdr:row>
      <xdr:rowOff>28575</xdr:rowOff>
    </xdr:from>
    <xdr:to>
      <xdr:col>18</xdr:col>
      <xdr:colOff>666750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8620125" y="9096375"/>
        <a:ext cx="4391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59</xdr:row>
      <xdr:rowOff>161925</xdr:rowOff>
    </xdr:from>
    <xdr:to>
      <xdr:col>18</xdr:col>
      <xdr:colOff>666750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8620125" y="11582400"/>
        <a:ext cx="43910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390525</xdr:colOff>
      <xdr:row>73</xdr:row>
      <xdr:rowOff>133350</xdr:rowOff>
    </xdr:from>
    <xdr:to>
      <xdr:col>18</xdr:col>
      <xdr:colOff>666750</xdr:colOff>
      <xdr:row>87</xdr:row>
      <xdr:rowOff>85725</xdr:rowOff>
    </xdr:to>
    <xdr:graphicFrame>
      <xdr:nvGraphicFramePr>
        <xdr:cNvPr id="3" name="Chart 3"/>
        <xdr:cNvGraphicFramePr/>
      </xdr:nvGraphicFramePr>
      <xdr:xfrm>
        <a:off x="8620125" y="14087475"/>
        <a:ext cx="4391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104775</xdr:colOff>
      <xdr:row>46</xdr:row>
      <xdr:rowOff>28575</xdr:rowOff>
    </xdr:from>
    <xdr:to>
      <xdr:col>12</xdr:col>
      <xdr:colOff>381000</xdr:colOff>
      <xdr:row>59</xdr:row>
      <xdr:rowOff>152400</xdr:rowOff>
    </xdr:to>
    <xdr:graphicFrame>
      <xdr:nvGraphicFramePr>
        <xdr:cNvPr id="4" name="Chart 4"/>
        <xdr:cNvGraphicFramePr/>
      </xdr:nvGraphicFramePr>
      <xdr:xfrm>
        <a:off x="4219575" y="9096375"/>
        <a:ext cx="43910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73</xdr:row>
      <xdr:rowOff>123825</xdr:rowOff>
    </xdr:from>
    <xdr:to>
      <xdr:col>12</xdr:col>
      <xdr:colOff>381000</xdr:colOff>
      <xdr:row>87</xdr:row>
      <xdr:rowOff>85725</xdr:rowOff>
    </xdr:to>
    <xdr:graphicFrame>
      <xdr:nvGraphicFramePr>
        <xdr:cNvPr id="5" name="Chart 5"/>
        <xdr:cNvGraphicFramePr/>
      </xdr:nvGraphicFramePr>
      <xdr:xfrm>
        <a:off x="4219575" y="14077950"/>
        <a:ext cx="439102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104775</xdr:colOff>
      <xdr:row>59</xdr:row>
      <xdr:rowOff>142875</xdr:rowOff>
    </xdr:from>
    <xdr:to>
      <xdr:col>12</xdr:col>
      <xdr:colOff>381000</xdr:colOff>
      <xdr:row>73</xdr:row>
      <xdr:rowOff>123825</xdr:rowOff>
    </xdr:to>
    <xdr:graphicFrame>
      <xdr:nvGraphicFramePr>
        <xdr:cNvPr id="6" name="Chart 6"/>
        <xdr:cNvGraphicFramePr/>
      </xdr:nvGraphicFramePr>
      <xdr:xfrm>
        <a:off x="4219575" y="11563350"/>
        <a:ext cx="4391025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409575</xdr:colOff>
      <xdr:row>49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19675" y="9382125"/>
          <a:ext cx="190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0.11075</cdr:y>
    </cdr:from>
    <cdr:to>
      <cdr:x>0.21875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6670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0.17075</cdr:x>
      <cdr:y>0.1105</cdr:y>
    </cdr:from>
    <cdr:to>
      <cdr:x>0.22125</cdr:x>
      <cdr:y>0.2005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26670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0.11025</cdr:y>
    </cdr:from>
    <cdr:to>
      <cdr:x>0.228</cdr:x>
      <cdr:y>0.19975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6670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48</xdr:row>
      <xdr:rowOff>28575</xdr:rowOff>
    </xdr:from>
    <xdr:to>
      <xdr:col>16</xdr:col>
      <xdr:colOff>666750</xdr:colOff>
      <xdr:row>61</xdr:row>
      <xdr:rowOff>171450</xdr:rowOff>
    </xdr:to>
    <xdr:graphicFrame>
      <xdr:nvGraphicFramePr>
        <xdr:cNvPr id="1" name="Chart 1"/>
        <xdr:cNvGraphicFramePr/>
      </xdr:nvGraphicFramePr>
      <xdr:xfrm>
        <a:off x="7248525" y="8715375"/>
        <a:ext cx="43910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62</xdr:row>
      <xdr:rowOff>0</xdr:rowOff>
    </xdr:from>
    <xdr:to>
      <xdr:col>16</xdr:col>
      <xdr:colOff>666750</xdr:colOff>
      <xdr:row>75</xdr:row>
      <xdr:rowOff>142875</xdr:rowOff>
    </xdr:to>
    <xdr:graphicFrame>
      <xdr:nvGraphicFramePr>
        <xdr:cNvPr id="2" name="Chart 2"/>
        <xdr:cNvGraphicFramePr/>
      </xdr:nvGraphicFramePr>
      <xdr:xfrm>
        <a:off x="7248525" y="11220450"/>
        <a:ext cx="43910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390525</xdr:colOff>
      <xdr:row>75</xdr:row>
      <xdr:rowOff>142875</xdr:rowOff>
    </xdr:from>
    <xdr:to>
      <xdr:col>16</xdr:col>
      <xdr:colOff>666750</xdr:colOff>
      <xdr:row>89</xdr:row>
      <xdr:rowOff>95250</xdr:rowOff>
    </xdr:to>
    <xdr:graphicFrame>
      <xdr:nvGraphicFramePr>
        <xdr:cNvPr id="3" name="Chart 3"/>
        <xdr:cNvGraphicFramePr/>
      </xdr:nvGraphicFramePr>
      <xdr:xfrm>
        <a:off x="7248525" y="13716000"/>
        <a:ext cx="4391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48</xdr:row>
      <xdr:rowOff>28575</xdr:rowOff>
    </xdr:from>
    <xdr:to>
      <xdr:col>10</xdr:col>
      <xdr:colOff>381000</xdr:colOff>
      <xdr:row>61</xdr:row>
      <xdr:rowOff>171450</xdr:rowOff>
    </xdr:to>
    <xdr:graphicFrame>
      <xdr:nvGraphicFramePr>
        <xdr:cNvPr id="4" name="Chart 4"/>
        <xdr:cNvGraphicFramePr/>
      </xdr:nvGraphicFramePr>
      <xdr:xfrm>
        <a:off x="2847975" y="8715375"/>
        <a:ext cx="43910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104775</xdr:colOff>
      <xdr:row>75</xdr:row>
      <xdr:rowOff>133350</xdr:rowOff>
    </xdr:from>
    <xdr:to>
      <xdr:col>10</xdr:col>
      <xdr:colOff>381000</xdr:colOff>
      <xdr:row>89</xdr:row>
      <xdr:rowOff>95250</xdr:rowOff>
    </xdr:to>
    <xdr:graphicFrame>
      <xdr:nvGraphicFramePr>
        <xdr:cNvPr id="5" name="Chart 5"/>
        <xdr:cNvGraphicFramePr/>
      </xdr:nvGraphicFramePr>
      <xdr:xfrm>
        <a:off x="2847975" y="13706475"/>
        <a:ext cx="439102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61</xdr:row>
      <xdr:rowOff>161925</xdr:rowOff>
    </xdr:from>
    <xdr:to>
      <xdr:col>10</xdr:col>
      <xdr:colOff>381000</xdr:colOff>
      <xdr:row>75</xdr:row>
      <xdr:rowOff>133350</xdr:rowOff>
    </xdr:to>
    <xdr:graphicFrame>
      <xdr:nvGraphicFramePr>
        <xdr:cNvPr id="6" name="Chart 6"/>
        <xdr:cNvGraphicFramePr/>
      </xdr:nvGraphicFramePr>
      <xdr:xfrm>
        <a:off x="2847975" y="11201400"/>
        <a:ext cx="43910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219075</xdr:colOff>
      <xdr:row>49</xdr:row>
      <xdr:rowOff>152400</xdr:rowOff>
    </xdr:from>
    <xdr:to>
      <xdr:col>5</xdr:col>
      <xdr:colOff>409575</xdr:colOff>
      <xdr:row>51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48075" y="9020175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17</xdr:row>
      <xdr:rowOff>133350</xdr:rowOff>
    </xdr:from>
    <xdr:to>
      <xdr:col>11</xdr:col>
      <xdr:colOff>95250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1790700" y="3362325"/>
        <a:ext cx="5848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41</xdr:row>
      <xdr:rowOff>152400</xdr:rowOff>
    </xdr:from>
    <xdr:to>
      <xdr:col>14</xdr:col>
      <xdr:colOff>561975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4000500" y="6905625"/>
        <a:ext cx="50958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257175</xdr:colOff>
      <xdr:row>18</xdr:row>
      <xdr:rowOff>0</xdr:rowOff>
    </xdr:from>
    <xdr:to>
      <xdr:col>29</xdr:col>
      <xdr:colOff>47625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11839575" y="2914650"/>
        <a:ext cx="58864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28</xdr:row>
      <xdr:rowOff>171450</xdr:rowOff>
    </xdr:from>
    <xdr:to>
      <xdr:col>22</xdr:col>
      <xdr:colOff>571500</xdr:colOff>
      <xdr:row>63</xdr:row>
      <xdr:rowOff>123825</xdr:rowOff>
    </xdr:to>
    <xdr:graphicFrame>
      <xdr:nvGraphicFramePr>
        <xdr:cNvPr id="1" name="Chart 2"/>
        <xdr:cNvGraphicFramePr/>
      </xdr:nvGraphicFramePr>
      <xdr:xfrm>
        <a:off x="4724400" y="5162550"/>
        <a:ext cx="94488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workbookViewId="0" topLeftCell="A1">
      <selection activeCell="E49" sqref="E49"/>
    </sheetView>
  </sheetViews>
  <sheetFormatPr defaultColWidth="9.00390625" defaultRowHeight="14.25"/>
  <sheetData>
    <row r="1" ht="14.25">
      <c r="A1" t="s">
        <v>13</v>
      </c>
    </row>
    <row r="2" spans="2:21" ht="14.25">
      <c r="B2" s="19" t="s">
        <v>0</v>
      </c>
      <c r="C2" s="19"/>
      <c r="D2" s="19"/>
      <c r="E2" s="19"/>
      <c r="F2" s="19"/>
      <c r="G2" s="20" t="s">
        <v>1</v>
      </c>
      <c r="H2" s="20"/>
      <c r="I2" s="20"/>
      <c r="J2" s="20"/>
      <c r="K2" s="20"/>
      <c r="L2" s="21" t="s">
        <v>2</v>
      </c>
      <c r="M2" s="21"/>
      <c r="N2" s="21"/>
      <c r="O2" s="21"/>
      <c r="P2" s="21"/>
      <c r="Q2" s="22" t="s">
        <v>3</v>
      </c>
      <c r="R2" s="22"/>
      <c r="S2" s="22"/>
      <c r="T2" s="22"/>
      <c r="U2" s="22"/>
    </row>
    <row r="3" spans="2:22" ht="14.25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3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4" t="s">
        <v>4</v>
      </c>
      <c r="R3" s="4" t="s">
        <v>5</v>
      </c>
      <c r="S3" s="4" t="s">
        <v>6</v>
      </c>
      <c r="T3" s="4" t="s">
        <v>7</v>
      </c>
      <c r="U3" s="4" t="s">
        <v>8</v>
      </c>
      <c r="V3" s="10" t="s">
        <v>9</v>
      </c>
    </row>
    <row r="4" spans="2:23" ht="14.25">
      <c r="B4" s="5">
        <v>0</v>
      </c>
      <c r="C4" s="5">
        <v>155</v>
      </c>
      <c r="D4" s="5">
        <v>469004</v>
      </c>
      <c r="E4" s="5">
        <v>0.000330487586459817</v>
      </c>
      <c r="F4" s="5">
        <v>5090</v>
      </c>
      <c r="G4" s="6">
        <v>0</v>
      </c>
      <c r="H4" s="6">
        <v>24</v>
      </c>
      <c r="I4" s="6">
        <v>82495</v>
      </c>
      <c r="J4" s="6">
        <v>0.000290926722831687</v>
      </c>
      <c r="K4" s="6">
        <v>298</v>
      </c>
      <c r="L4" s="7">
        <v>0</v>
      </c>
      <c r="M4" s="7">
        <v>11</v>
      </c>
      <c r="N4" s="7">
        <v>63261</v>
      </c>
      <c r="O4" s="7">
        <v>0.000173882802990784</v>
      </c>
      <c r="P4" s="7">
        <v>75</v>
      </c>
      <c r="Q4" s="8">
        <v>0</v>
      </c>
      <c r="R4" s="8">
        <v>140</v>
      </c>
      <c r="S4" s="8">
        <v>682407</v>
      </c>
      <c r="T4" s="8">
        <v>0.000205156160473149</v>
      </c>
      <c r="U4" s="8">
        <v>462</v>
      </c>
      <c r="V4" s="9">
        <f>(E4*F4+J4*K4+O4*P4+T4*U4)/(F4+K4+P4+U4)</f>
        <v>0.0003167428413244244</v>
      </c>
      <c r="W4" s="5">
        <v>0</v>
      </c>
    </row>
    <row r="5" spans="2:23" ht="14.25">
      <c r="B5" s="5">
        <v>10</v>
      </c>
      <c r="C5" s="5">
        <v>358</v>
      </c>
      <c r="D5" s="5">
        <v>418190</v>
      </c>
      <c r="E5" s="5">
        <v>0.000856070207322031</v>
      </c>
      <c r="F5" s="5">
        <v>5090</v>
      </c>
      <c r="G5" s="6">
        <v>10</v>
      </c>
      <c r="H5" s="6">
        <v>37</v>
      </c>
      <c r="I5" s="6">
        <v>64480</v>
      </c>
      <c r="J5" s="6">
        <v>0.000573821339950372</v>
      </c>
      <c r="K5" s="6">
        <v>298</v>
      </c>
      <c r="L5" s="7">
        <v>10</v>
      </c>
      <c r="M5" s="7">
        <v>56</v>
      </c>
      <c r="N5" s="7">
        <v>150818</v>
      </c>
      <c r="O5" s="7">
        <v>0.000371308464506889</v>
      </c>
      <c r="P5" s="7">
        <v>75</v>
      </c>
      <c r="Q5" s="8">
        <v>10</v>
      </c>
      <c r="R5" s="8">
        <v>191</v>
      </c>
      <c r="S5" s="8">
        <v>500096</v>
      </c>
      <c r="T5" s="8">
        <v>0.000381926670079345</v>
      </c>
      <c r="U5" s="8">
        <v>462</v>
      </c>
      <c r="V5" s="9">
        <f aca="true" t="shared" si="0" ref="V5:V11">(E5*F5+J5*K5+O5*P5+T5*U5)/(F5+K5+P5+U5)</f>
        <v>0.0007987669824454046</v>
      </c>
      <c r="W5" s="5">
        <v>10</v>
      </c>
    </row>
    <row r="6" spans="2:23" ht="14.25">
      <c r="B6" s="5">
        <v>20</v>
      </c>
      <c r="C6" s="5">
        <v>348</v>
      </c>
      <c r="D6" s="5">
        <v>41948</v>
      </c>
      <c r="E6" s="5">
        <v>0.0082959855058644</v>
      </c>
      <c r="F6" s="5">
        <v>5090</v>
      </c>
      <c r="G6" s="6">
        <v>20</v>
      </c>
      <c r="H6" s="6">
        <v>124</v>
      </c>
      <c r="I6" s="6">
        <v>8854</v>
      </c>
      <c r="J6" s="6">
        <v>0.0140049695053083</v>
      </c>
      <c r="K6" s="6">
        <v>298</v>
      </c>
      <c r="L6" s="7">
        <v>20</v>
      </c>
      <c r="M6" s="7">
        <v>7</v>
      </c>
      <c r="N6" s="7">
        <v>15884</v>
      </c>
      <c r="O6" s="7">
        <v>0.000440695039032989</v>
      </c>
      <c r="P6" s="7">
        <v>75</v>
      </c>
      <c r="Q6" s="8">
        <v>20</v>
      </c>
      <c r="R6" s="8">
        <v>85</v>
      </c>
      <c r="S6" s="8">
        <v>38006</v>
      </c>
      <c r="T6" s="8">
        <v>0.00223648897542493</v>
      </c>
      <c r="U6" s="8">
        <v>462</v>
      </c>
      <c r="V6" s="9">
        <f t="shared" si="0"/>
        <v>0.008011199522701344</v>
      </c>
      <c r="W6" s="5">
        <v>20</v>
      </c>
    </row>
    <row r="7" spans="2:23" ht="14.25">
      <c r="B7" s="5">
        <v>30</v>
      </c>
      <c r="C7" s="5">
        <v>357</v>
      </c>
      <c r="D7" s="5">
        <v>29011</v>
      </c>
      <c r="E7" s="5">
        <v>0.0123056771569405</v>
      </c>
      <c r="F7" s="5">
        <v>5090</v>
      </c>
      <c r="G7" s="6">
        <v>30</v>
      </c>
      <c r="H7" s="6">
        <v>67</v>
      </c>
      <c r="I7" s="6">
        <v>481</v>
      </c>
      <c r="J7" s="6">
        <v>0.139293139293139</v>
      </c>
      <c r="K7" s="6">
        <v>298</v>
      </c>
      <c r="L7" s="7">
        <v>30</v>
      </c>
      <c r="M7" s="7">
        <v>1</v>
      </c>
      <c r="N7" s="7">
        <v>821</v>
      </c>
      <c r="O7" s="7">
        <v>0.00121802679658952</v>
      </c>
      <c r="P7" s="7">
        <v>75</v>
      </c>
      <c r="Q7" s="8">
        <v>30</v>
      </c>
      <c r="R7" s="8">
        <v>40</v>
      </c>
      <c r="S7" s="8">
        <v>1384</v>
      </c>
      <c r="T7" s="8">
        <v>0.0289017341040462</v>
      </c>
      <c r="U7" s="8">
        <v>462</v>
      </c>
      <c r="V7" s="9">
        <f t="shared" si="0"/>
        <v>0.019846279393079515</v>
      </c>
      <c r="W7" s="5">
        <v>30</v>
      </c>
    </row>
    <row r="8" spans="2:23" ht="14.25">
      <c r="B8" s="5">
        <v>40</v>
      </c>
      <c r="C8" s="5">
        <v>192</v>
      </c>
      <c r="D8" s="5">
        <v>11671</v>
      </c>
      <c r="E8" s="5">
        <v>0.0164510324736526</v>
      </c>
      <c r="F8" s="5">
        <v>5090</v>
      </c>
      <c r="G8" s="6">
        <v>40</v>
      </c>
      <c r="H8" s="6">
        <v>41</v>
      </c>
      <c r="I8" s="6">
        <v>110</v>
      </c>
      <c r="J8" s="6">
        <v>0.372727272727273</v>
      </c>
      <c r="K8" s="6">
        <v>298</v>
      </c>
      <c r="L8" s="7">
        <v>40</v>
      </c>
      <c r="M8" s="7">
        <v>0</v>
      </c>
      <c r="N8" s="7">
        <v>19</v>
      </c>
      <c r="O8" s="7">
        <v>0</v>
      </c>
      <c r="P8" s="7">
        <v>75</v>
      </c>
      <c r="Q8" s="8">
        <v>40</v>
      </c>
      <c r="R8" s="8">
        <v>5</v>
      </c>
      <c r="S8" s="8">
        <v>134</v>
      </c>
      <c r="T8" s="8">
        <v>0.0373134328358209</v>
      </c>
      <c r="U8" s="8">
        <v>462</v>
      </c>
      <c r="V8" s="9">
        <f t="shared" si="0"/>
        <v>0.03578857190443348</v>
      </c>
      <c r="W8" s="5">
        <v>40</v>
      </c>
    </row>
    <row r="9" spans="2:23" ht="14.25">
      <c r="B9" s="5">
        <v>50</v>
      </c>
      <c r="C9" s="5">
        <v>85</v>
      </c>
      <c r="D9" s="5">
        <v>590</v>
      </c>
      <c r="E9" s="5">
        <v>0.144067796610169</v>
      </c>
      <c r="F9" s="5">
        <v>5090</v>
      </c>
      <c r="G9" s="6">
        <v>50</v>
      </c>
      <c r="H9" s="6">
        <v>4</v>
      </c>
      <c r="I9" s="6">
        <v>13</v>
      </c>
      <c r="J9" s="6">
        <v>0.307692307692308</v>
      </c>
      <c r="K9" s="6">
        <v>298</v>
      </c>
      <c r="L9" s="7">
        <v>50</v>
      </c>
      <c r="M9" s="7">
        <v>0</v>
      </c>
      <c r="N9" s="7">
        <v>2</v>
      </c>
      <c r="O9" s="7">
        <v>0</v>
      </c>
      <c r="P9" s="7">
        <v>75</v>
      </c>
      <c r="Q9" s="8">
        <v>50</v>
      </c>
      <c r="R9" s="8">
        <v>1</v>
      </c>
      <c r="S9" s="8">
        <v>24</v>
      </c>
      <c r="T9" s="8">
        <v>0.0416666666666667</v>
      </c>
      <c r="U9" s="8">
        <v>462</v>
      </c>
      <c r="V9" s="9">
        <f t="shared" si="0"/>
        <v>0.14248901138195239</v>
      </c>
      <c r="W9" s="5">
        <v>50</v>
      </c>
    </row>
    <row r="10" spans="2:23" ht="14.25">
      <c r="B10" s="5">
        <v>60</v>
      </c>
      <c r="C10" s="5">
        <v>105</v>
      </c>
      <c r="D10" s="5">
        <v>401</v>
      </c>
      <c r="E10" s="5">
        <v>0.261845386533666</v>
      </c>
      <c r="F10" s="5">
        <v>5090</v>
      </c>
      <c r="G10" s="6">
        <v>60</v>
      </c>
      <c r="H10" s="6">
        <v>1</v>
      </c>
      <c r="I10" s="6">
        <v>6</v>
      </c>
      <c r="J10" s="6">
        <v>0.166666666666667</v>
      </c>
      <c r="K10" s="6">
        <v>298</v>
      </c>
      <c r="Q10" s="8">
        <v>60</v>
      </c>
      <c r="R10" s="8">
        <v>0</v>
      </c>
      <c r="S10" s="8">
        <v>2</v>
      </c>
      <c r="T10" s="8">
        <v>0</v>
      </c>
      <c r="U10" s="8">
        <v>462</v>
      </c>
      <c r="V10" s="9">
        <f t="shared" si="0"/>
        <v>0.2363178947218849</v>
      </c>
      <c r="W10" s="5">
        <v>60</v>
      </c>
    </row>
    <row r="11" spans="2:23" ht="14.25">
      <c r="B11" s="5">
        <v>70</v>
      </c>
      <c r="C11" s="5">
        <v>177</v>
      </c>
      <c r="D11" s="5">
        <v>365</v>
      </c>
      <c r="E11" s="5">
        <v>0.484931506849315</v>
      </c>
      <c r="F11" s="5">
        <v>5090</v>
      </c>
      <c r="V11" s="6">
        <f t="shared" si="0"/>
        <v>0.484931506849315</v>
      </c>
      <c r="W11" s="6">
        <v>70</v>
      </c>
    </row>
    <row r="12" spans="2:23" ht="14.25">
      <c r="B12" s="5">
        <v>80</v>
      </c>
      <c r="C12" s="5">
        <v>354</v>
      </c>
      <c r="D12" s="5">
        <v>354</v>
      </c>
      <c r="E12" s="5">
        <v>1</v>
      </c>
      <c r="F12" s="5">
        <v>5090</v>
      </c>
      <c r="V12" s="9">
        <f>(E12*F12+J15*K12+O12*P12+T12*U12)/(F12+K12+P12+U12)</f>
        <v>1</v>
      </c>
      <c r="W12" s="5">
        <v>80</v>
      </c>
    </row>
    <row r="13" spans="2:23" ht="14.25">
      <c r="B13" s="5">
        <v>90</v>
      </c>
      <c r="C13" s="5">
        <v>2566</v>
      </c>
      <c r="D13" s="5">
        <v>2566</v>
      </c>
      <c r="E13" s="5">
        <v>1</v>
      </c>
      <c r="F13" s="5">
        <v>5090</v>
      </c>
      <c r="V13" s="9">
        <f>(E13*F13+J16*K13+O13*P13+T13*U13)/(F13+K13+P13+U13)</f>
        <v>1</v>
      </c>
      <c r="W13" s="5">
        <v>90</v>
      </c>
    </row>
    <row r="14" spans="2:23" ht="14.25">
      <c r="B14" s="5">
        <v>100</v>
      </c>
      <c r="C14" s="5">
        <v>393</v>
      </c>
      <c r="D14" s="5">
        <v>393</v>
      </c>
      <c r="E14" s="5">
        <v>1</v>
      </c>
      <c r="F14" s="5">
        <v>5090</v>
      </c>
      <c r="V14" s="9">
        <f>(E14*F14+J14*K14+O14*P14+T14*U14)/(F14+K14+P14+U14)</f>
        <v>1</v>
      </c>
      <c r="W14" s="5">
        <v>100</v>
      </c>
    </row>
    <row r="15" spans="2:22" ht="14.25">
      <c r="B15" s="11"/>
      <c r="C15" s="11"/>
      <c r="D15" s="11"/>
      <c r="E15" s="11"/>
      <c r="F15" s="11"/>
      <c r="G15" t="s">
        <v>20</v>
      </c>
      <c r="H15">
        <f>SUM(H4:H5)</f>
        <v>61</v>
      </c>
      <c r="I15">
        <f>SUM(I4:I5)</f>
        <v>146975</v>
      </c>
      <c r="J15">
        <f>SUM(H4:H5)/SUM(I4:I5)</f>
        <v>0.00041503657084538184</v>
      </c>
      <c r="K15" s="14">
        <v>1.09E-05</v>
      </c>
      <c r="V15" s="11"/>
    </row>
    <row r="16" spans="2:22" ht="14.25">
      <c r="B16" s="11"/>
      <c r="C16" s="11"/>
      <c r="D16" s="11"/>
      <c r="E16" s="11"/>
      <c r="F16" s="11"/>
      <c r="G16" t="s">
        <v>23</v>
      </c>
      <c r="H16">
        <f>SUM(H6:H7)</f>
        <v>191</v>
      </c>
      <c r="I16">
        <f>SUM(I6:I7)</f>
        <v>9335</v>
      </c>
      <c r="J16">
        <f>SUM(H6:H7)/SUM(I6:I7)</f>
        <v>0.020460632029994645</v>
      </c>
      <c r="K16">
        <v>0.000262596</v>
      </c>
      <c r="V16" s="11"/>
    </row>
    <row r="17" spans="2:22" ht="14.25">
      <c r="B17" s="11"/>
      <c r="C17" s="11"/>
      <c r="D17" s="11"/>
      <c r="E17" s="11"/>
      <c r="F17" s="11"/>
      <c r="G17" t="s">
        <v>21</v>
      </c>
      <c r="H17">
        <f>SUM(H8:H10)</f>
        <v>46</v>
      </c>
      <c r="I17">
        <f>SUM(I8:I10)</f>
        <v>129</v>
      </c>
      <c r="J17">
        <f>SUM(H8:H10)/SUM(I8:I10)</f>
        <v>0.35658914728682173</v>
      </c>
      <c r="K17">
        <v>0.008409307</v>
      </c>
      <c r="V17" s="11"/>
    </row>
    <row r="20" ht="14.25">
      <c r="A20" t="s">
        <v>12</v>
      </c>
    </row>
    <row r="21" spans="2:22" ht="14.25">
      <c r="B21">
        <v>0</v>
      </c>
      <c r="C21">
        <v>12</v>
      </c>
      <c r="D21">
        <v>16</v>
      </c>
      <c r="E21">
        <v>0.75</v>
      </c>
      <c r="F21">
        <v>3730</v>
      </c>
      <c r="Q21">
        <v>0</v>
      </c>
      <c r="R21">
        <v>0</v>
      </c>
      <c r="S21">
        <v>3</v>
      </c>
      <c r="T21">
        <v>0</v>
      </c>
      <c r="U21">
        <v>88</v>
      </c>
      <c r="V21" s="11"/>
    </row>
    <row r="22" spans="1:23" ht="14.25">
      <c r="A22">
        <v>10</v>
      </c>
      <c r="B22">
        <v>10</v>
      </c>
      <c r="C22">
        <v>63</v>
      </c>
      <c r="D22">
        <v>2737</v>
      </c>
      <c r="E22">
        <v>0.0230179028132992</v>
      </c>
      <c r="F22">
        <v>3730</v>
      </c>
      <c r="G22">
        <v>10</v>
      </c>
      <c r="H22">
        <v>6</v>
      </c>
      <c r="I22">
        <v>2529</v>
      </c>
      <c r="J22">
        <v>0.00237247924080664</v>
      </c>
      <c r="K22">
        <v>162</v>
      </c>
      <c r="L22">
        <v>10</v>
      </c>
      <c r="M22">
        <v>0</v>
      </c>
      <c r="N22">
        <v>153</v>
      </c>
      <c r="O22">
        <v>0</v>
      </c>
      <c r="P22">
        <v>4</v>
      </c>
      <c r="Q22">
        <v>10</v>
      </c>
      <c r="R22">
        <v>11</v>
      </c>
      <c r="S22">
        <v>2818</v>
      </c>
      <c r="T22">
        <v>0.00390347764371895</v>
      </c>
      <c r="U22">
        <v>88</v>
      </c>
      <c r="V22" s="9">
        <f aca="true" t="shared" si="1" ref="V22:V33">(E22*F22+J22*K22+O22*P22+T22*U22)/(F22+K22+P22+U22)</f>
        <v>0.02173308864539758</v>
      </c>
      <c r="W22">
        <v>10</v>
      </c>
    </row>
    <row r="23" spans="1:23" ht="14.25">
      <c r="A23">
        <v>20</v>
      </c>
      <c r="B23">
        <v>20</v>
      </c>
      <c r="C23">
        <v>91</v>
      </c>
      <c r="D23">
        <v>3988</v>
      </c>
      <c r="E23">
        <v>0.0228184553660983</v>
      </c>
      <c r="F23">
        <v>3730</v>
      </c>
      <c r="G23">
        <v>20</v>
      </c>
      <c r="H23">
        <v>14</v>
      </c>
      <c r="I23">
        <v>3445</v>
      </c>
      <c r="J23">
        <v>0.00406386066763425</v>
      </c>
      <c r="K23">
        <v>162</v>
      </c>
      <c r="L23">
        <v>20</v>
      </c>
      <c r="M23">
        <v>2</v>
      </c>
      <c r="N23">
        <v>92</v>
      </c>
      <c r="O23">
        <v>0.0217391304347826</v>
      </c>
      <c r="P23">
        <v>4</v>
      </c>
      <c r="Q23">
        <v>20</v>
      </c>
      <c r="R23">
        <v>16</v>
      </c>
      <c r="S23">
        <v>2388</v>
      </c>
      <c r="T23">
        <v>0.0067001675041876</v>
      </c>
      <c r="U23">
        <v>88</v>
      </c>
      <c r="V23" s="9">
        <f t="shared" si="1"/>
        <v>0.021698733736398353</v>
      </c>
      <c r="W23">
        <v>20</v>
      </c>
    </row>
    <row r="24" spans="1:23" ht="14.25">
      <c r="A24">
        <v>30</v>
      </c>
      <c r="B24">
        <v>30</v>
      </c>
      <c r="C24">
        <v>141</v>
      </c>
      <c r="D24">
        <v>2989</v>
      </c>
      <c r="E24">
        <v>0.0471729675476748</v>
      </c>
      <c r="F24">
        <v>3730</v>
      </c>
      <c r="G24">
        <v>30</v>
      </c>
      <c r="H24">
        <v>16</v>
      </c>
      <c r="I24">
        <v>1366</v>
      </c>
      <c r="J24">
        <v>0.0117130307467057</v>
      </c>
      <c r="K24">
        <v>162</v>
      </c>
      <c r="L24">
        <v>30</v>
      </c>
      <c r="M24">
        <v>1</v>
      </c>
      <c r="N24">
        <v>123</v>
      </c>
      <c r="O24">
        <v>0.00813008130081301</v>
      </c>
      <c r="P24">
        <v>4</v>
      </c>
      <c r="Q24">
        <v>30</v>
      </c>
      <c r="R24">
        <v>35</v>
      </c>
      <c r="S24">
        <v>1282</v>
      </c>
      <c r="T24">
        <v>0.0273010920436817</v>
      </c>
      <c r="U24">
        <v>88</v>
      </c>
      <c r="V24" s="9">
        <f t="shared" si="1"/>
        <v>0.04525293583304232</v>
      </c>
      <c r="W24">
        <v>30</v>
      </c>
    </row>
    <row r="25" spans="1:23" ht="14.25">
      <c r="A25">
        <v>40</v>
      </c>
      <c r="B25">
        <v>40</v>
      </c>
      <c r="C25">
        <v>233</v>
      </c>
      <c r="D25">
        <v>1797</v>
      </c>
      <c r="E25">
        <v>0.129660545353367</v>
      </c>
      <c r="F25">
        <v>3730</v>
      </c>
      <c r="G25">
        <v>40</v>
      </c>
      <c r="H25">
        <v>20</v>
      </c>
      <c r="I25">
        <v>659</v>
      </c>
      <c r="J25">
        <v>0.0303490136570561</v>
      </c>
      <c r="K25">
        <v>162</v>
      </c>
      <c r="L25">
        <v>40</v>
      </c>
      <c r="M25">
        <v>0</v>
      </c>
      <c r="N25">
        <v>165</v>
      </c>
      <c r="O25">
        <v>0</v>
      </c>
      <c r="P25">
        <v>4</v>
      </c>
      <c r="Q25">
        <v>40</v>
      </c>
      <c r="R25">
        <v>13</v>
      </c>
      <c r="S25">
        <v>720</v>
      </c>
      <c r="T25">
        <v>0.0180555555555556</v>
      </c>
      <c r="U25">
        <v>88</v>
      </c>
      <c r="V25" s="9">
        <f t="shared" si="1"/>
        <v>0.12302692351139329</v>
      </c>
      <c r="W25">
        <v>40</v>
      </c>
    </row>
    <row r="26" spans="1:23" ht="14.25">
      <c r="A26">
        <v>50</v>
      </c>
      <c r="B26">
        <v>50</v>
      </c>
      <c r="C26">
        <v>502</v>
      </c>
      <c r="D26">
        <v>1493</v>
      </c>
      <c r="E26">
        <v>0.336235766912257</v>
      </c>
      <c r="F26">
        <v>3730</v>
      </c>
      <c r="G26">
        <v>50</v>
      </c>
      <c r="H26">
        <v>29</v>
      </c>
      <c r="I26">
        <v>520</v>
      </c>
      <c r="J26">
        <v>0.0557692307692308</v>
      </c>
      <c r="K26">
        <v>162</v>
      </c>
      <c r="L26">
        <v>50</v>
      </c>
      <c r="M26">
        <v>0</v>
      </c>
      <c r="N26">
        <v>144</v>
      </c>
      <c r="O26">
        <v>0</v>
      </c>
      <c r="P26">
        <v>4</v>
      </c>
      <c r="Q26">
        <v>50</v>
      </c>
      <c r="R26">
        <v>6</v>
      </c>
      <c r="S26">
        <v>260</v>
      </c>
      <c r="T26">
        <v>0.0230769230769231</v>
      </c>
      <c r="U26">
        <v>88</v>
      </c>
      <c r="V26" s="9">
        <f t="shared" si="1"/>
        <v>0.31757650481880095</v>
      </c>
      <c r="W26">
        <v>50</v>
      </c>
    </row>
    <row r="27" spans="1:23" ht="14.25">
      <c r="A27">
        <v>60</v>
      </c>
      <c r="B27">
        <v>60</v>
      </c>
      <c r="C27">
        <v>611</v>
      </c>
      <c r="D27">
        <v>1246</v>
      </c>
      <c r="E27">
        <v>0.490369181380417</v>
      </c>
      <c r="F27">
        <v>3730</v>
      </c>
      <c r="G27">
        <v>60</v>
      </c>
      <c r="H27">
        <v>17</v>
      </c>
      <c r="I27">
        <v>322</v>
      </c>
      <c r="J27">
        <v>0.0527950310559006</v>
      </c>
      <c r="K27">
        <v>162</v>
      </c>
      <c r="L27">
        <v>60</v>
      </c>
      <c r="M27">
        <v>1</v>
      </c>
      <c r="N27">
        <v>42</v>
      </c>
      <c r="O27">
        <v>0.0238095238095238</v>
      </c>
      <c r="P27">
        <v>4</v>
      </c>
      <c r="Q27">
        <v>60</v>
      </c>
      <c r="R27">
        <v>3</v>
      </c>
      <c r="S27">
        <v>148</v>
      </c>
      <c r="T27">
        <v>0.0202702702702703</v>
      </c>
      <c r="U27">
        <v>88</v>
      </c>
      <c r="V27" s="9">
        <f t="shared" si="1"/>
        <v>0.46172411231401433</v>
      </c>
      <c r="W27">
        <v>60</v>
      </c>
    </row>
    <row r="28" spans="1:23" ht="14.25">
      <c r="A28">
        <v>70</v>
      </c>
      <c r="B28">
        <v>70</v>
      </c>
      <c r="C28">
        <v>640</v>
      </c>
      <c r="D28">
        <v>955</v>
      </c>
      <c r="E28">
        <v>0.670157068062827</v>
      </c>
      <c r="F28">
        <v>3730</v>
      </c>
      <c r="G28">
        <v>70</v>
      </c>
      <c r="H28">
        <v>14</v>
      </c>
      <c r="I28">
        <v>292</v>
      </c>
      <c r="J28">
        <v>0.0479452054794521</v>
      </c>
      <c r="K28">
        <v>162</v>
      </c>
      <c r="L28">
        <v>70</v>
      </c>
      <c r="M28">
        <v>0</v>
      </c>
      <c r="N28">
        <v>7</v>
      </c>
      <c r="O28">
        <v>0</v>
      </c>
      <c r="P28">
        <v>4</v>
      </c>
      <c r="Q28">
        <v>70</v>
      </c>
      <c r="R28">
        <v>1</v>
      </c>
      <c r="S28">
        <v>80</v>
      </c>
      <c r="T28">
        <v>0.0125</v>
      </c>
      <c r="U28">
        <v>88</v>
      </c>
      <c r="V28" s="6">
        <f t="shared" si="1"/>
        <v>0.6296568742876546</v>
      </c>
      <c r="W28" s="6">
        <v>70</v>
      </c>
    </row>
    <row r="29" spans="1:23" ht="14.25">
      <c r="A29">
        <v>80</v>
      </c>
      <c r="B29">
        <v>80</v>
      </c>
      <c r="C29">
        <v>551</v>
      </c>
      <c r="D29">
        <v>749</v>
      </c>
      <c r="E29">
        <v>0.735647530040053</v>
      </c>
      <c r="F29">
        <v>3730</v>
      </c>
      <c r="G29">
        <v>80</v>
      </c>
      <c r="H29">
        <v>11</v>
      </c>
      <c r="I29">
        <v>72</v>
      </c>
      <c r="J29">
        <v>0.152777777777778</v>
      </c>
      <c r="K29">
        <v>162</v>
      </c>
      <c r="L29">
        <v>80</v>
      </c>
      <c r="M29">
        <v>0</v>
      </c>
      <c r="N29">
        <v>16</v>
      </c>
      <c r="O29">
        <v>0</v>
      </c>
      <c r="P29">
        <v>4</v>
      </c>
      <c r="Q29">
        <v>80</v>
      </c>
      <c r="R29">
        <v>1</v>
      </c>
      <c r="S29">
        <v>63</v>
      </c>
      <c r="T29">
        <v>0.0158730158730159</v>
      </c>
      <c r="U29">
        <v>88</v>
      </c>
      <c r="V29" s="9">
        <f t="shared" si="1"/>
        <v>0.6953092651722448</v>
      </c>
      <c r="W29">
        <v>80</v>
      </c>
    </row>
    <row r="30" spans="1:23" ht="14.25">
      <c r="A30">
        <v>90</v>
      </c>
      <c r="B30">
        <v>90</v>
      </c>
      <c r="C30">
        <v>408</v>
      </c>
      <c r="D30">
        <v>601</v>
      </c>
      <c r="E30">
        <v>0.678868552412646</v>
      </c>
      <c r="F30">
        <v>3730</v>
      </c>
      <c r="G30">
        <v>90</v>
      </c>
      <c r="H30">
        <v>16</v>
      </c>
      <c r="I30">
        <v>53</v>
      </c>
      <c r="J30">
        <v>0.30188679245283</v>
      </c>
      <c r="K30">
        <v>162</v>
      </c>
      <c r="L30">
        <v>90</v>
      </c>
      <c r="M30">
        <v>0</v>
      </c>
      <c r="N30">
        <v>8</v>
      </c>
      <c r="O30">
        <v>0</v>
      </c>
      <c r="P30">
        <v>4</v>
      </c>
      <c r="Q30">
        <v>90</v>
      </c>
      <c r="R30">
        <v>2</v>
      </c>
      <c r="S30">
        <v>44</v>
      </c>
      <c r="T30">
        <v>0.0454545454545455</v>
      </c>
      <c r="U30">
        <v>88</v>
      </c>
      <c r="V30" s="9">
        <f t="shared" si="1"/>
        <v>0.6488668074489277</v>
      </c>
      <c r="W30">
        <v>90</v>
      </c>
    </row>
    <row r="31" spans="1:23" ht="14.25">
      <c r="A31">
        <v>100</v>
      </c>
      <c r="B31">
        <v>100</v>
      </c>
      <c r="C31">
        <v>259</v>
      </c>
      <c r="D31">
        <v>332</v>
      </c>
      <c r="E31">
        <v>0.780120481927711</v>
      </c>
      <c r="F31">
        <v>3730</v>
      </c>
      <c r="G31">
        <v>100</v>
      </c>
      <c r="H31">
        <v>6</v>
      </c>
      <c r="I31">
        <v>31</v>
      </c>
      <c r="J31">
        <v>0.193548387096774</v>
      </c>
      <c r="K31">
        <v>162</v>
      </c>
      <c r="L31">
        <v>100</v>
      </c>
      <c r="M31">
        <v>0</v>
      </c>
      <c r="N31">
        <v>3</v>
      </c>
      <c r="O31">
        <v>0</v>
      </c>
      <c r="P31">
        <v>4</v>
      </c>
      <c r="Q31">
        <v>100</v>
      </c>
      <c r="R31">
        <v>0</v>
      </c>
      <c r="S31">
        <v>13</v>
      </c>
      <c r="T31">
        <v>0</v>
      </c>
      <c r="U31">
        <v>88</v>
      </c>
      <c r="V31" s="9">
        <f t="shared" si="1"/>
        <v>0.738254075376516</v>
      </c>
      <c r="W31">
        <v>100</v>
      </c>
    </row>
    <row r="32" spans="1:23" ht="14.25">
      <c r="A32">
        <v>110</v>
      </c>
      <c r="B32">
        <v>110</v>
      </c>
      <c r="C32">
        <v>133</v>
      </c>
      <c r="D32">
        <v>160</v>
      </c>
      <c r="E32">
        <v>0.83125</v>
      </c>
      <c r="F32">
        <v>3730</v>
      </c>
      <c r="G32">
        <v>110</v>
      </c>
      <c r="H32">
        <v>5</v>
      </c>
      <c r="I32">
        <v>14</v>
      </c>
      <c r="J32">
        <v>0.357142857142857</v>
      </c>
      <c r="K32">
        <v>162</v>
      </c>
      <c r="L32">
        <v>140</v>
      </c>
      <c r="M32">
        <v>0</v>
      </c>
      <c r="N32">
        <v>2</v>
      </c>
      <c r="O32">
        <v>0</v>
      </c>
      <c r="P32">
        <v>4</v>
      </c>
      <c r="Q32">
        <v>110</v>
      </c>
      <c r="R32">
        <v>0</v>
      </c>
      <c r="S32">
        <v>5</v>
      </c>
      <c r="T32">
        <v>0</v>
      </c>
      <c r="U32">
        <v>88</v>
      </c>
      <c r="V32" s="9">
        <f t="shared" si="1"/>
        <v>0.7927760147733792</v>
      </c>
      <c r="W32">
        <v>110</v>
      </c>
    </row>
    <row r="33" spans="1:23" ht="14.25">
      <c r="A33">
        <v>120</v>
      </c>
      <c r="B33" t="s">
        <v>11</v>
      </c>
      <c r="C33">
        <f>SUM(C34:C39)+C21</f>
        <v>98</v>
      </c>
      <c r="D33">
        <f>SUM(D34:D39)+D21</f>
        <v>124</v>
      </c>
      <c r="E33">
        <f>C33/D33</f>
        <v>0.7903225806451613</v>
      </c>
      <c r="F33">
        <v>3730</v>
      </c>
      <c r="H33">
        <f>SUM(H34:H39)+H21</f>
        <v>8</v>
      </c>
      <c r="I33">
        <f>SUM(I34:I39)+I21</f>
        <v>14</v>
      </c>
      <c r="J33">
        <f>H33/I33</f>
        <v>0.5714285714285714</v>
      </c>
      <c r="K33">
        <v>162</v>
      </c>
      <c r="R33">
        <f>SUM(R34:R39)+R21</f>
        <v>0</v>
      </c>
      <c r="S33">
        <f>SUM(S34:S39)+S21</f>
        <v>11</v>
      </c>
      <c r="T33">
        <f>R33/S33</f>
        <v>0</v>
      </c>
      <c r="U33">
        <v>88</v>
      </c>
      <c r="V33" s="9">
        <f t="shared" si="1"/>
        <v>0.7639383553713267</v>
      </c>
      <c r="W33" t="s">
        <v>11</v>
      </c>
    </row>
    <row r="34" spans="2:21" ht="14.25">
      <c r="B34">
        <v>120</v>
      </c>
      <c r="C34">
        <v>48</v>
      </c>
      <c r="D34">
        <v>61</v>
      </c>
      <c r="E34">
        <v>0.786885245901639</v>
      </c>
      <c r="F34">
        <v>3730</v>
      </c>
      <c r="G34">
        <v>120</v>
      </c>
      <c r="H34">
        <v>5</v>
      </c>
      <c r="I34">
        <v>8</v>
      </c>
      <c r="J34">
        <v>0.625</v>
      </c>
      <c r="K34">
        <v>162</v>
      </c>
      <c r="Q34">
        <v>120</v>
      </c>
      <c r="R34">
        <v>0</v>
      </c>
      <c r="S34">
        <v>2</v>
      </c>
      <c r="T34">
        <v>0</v>
      </c>
      <c r="U34">
        <v>88</v>
      </c>
    </row>
    <row r="35" spans="2:21" ht="14.25">
      <c r="B35">
        <v>130</v>
      </c>
      <c r="C35">
        <v>20</v>
      </c>
      <c r="D35">
        <v>21</v>
      </c>
      <c r="E35">
        <v>0.952380952380952</v>
      </c>
      <c r="F35">
        <v>3730</v>
      </c>
      <c r="G35">
        <v>130</v>
      </c>
      <c r="H35">
        <v>2</v>
      </c>
      <c r="I35">
        <v>2</v>
      </c>
      <c r="J35">
        <v>1</v>
      </c>
      <c r="K35">
        <v>162</v>
      </c>
      <c r="Q35">
        <v>130</v>
      </c>
      <c r="R35">
        <v>0</v>
      </c>
      <c r="S35">
        <v>5</v>
      </c>
      <c r="T35">
        <v>0</v>
      </c>
      <c r="U35">
        <v>88</v>
      </c>
    </row>
    <row r="36" spans="2:21" ht="14.25">
      <c r="B36">
        <v>140</v>
      </c>
      <c r="C36">
        <v>12</v>
      </c>
      <c r="D36">
        <v>14</v>
      </c>
      <c r="E36">
        <v>0.857142857142857</v>
      </c>
      <c r="F36">
        <v>3730</v>
      </c>
      <c r="G36">
        <v>150</v>
      </c>
      <c r="H36">
        <v>1</v>
      </c>
      <c r="I36">
        <v>2</v>
      </c>
      <c r="J36">
        <v>0.5</v>
      </c>
      <c r="K36">
        <v>162</v>
      </c>
      <c r="Q36">
        <v>150</v>
      </c>
      <c r="R36">
        <v>0</v>
      </c>
      <c r="S36">
        <v>1</v>
      </c>
      <c r="T36">
        <v>0</v>
      </c>
      <c r="U36">
        <v>88</v>
      </c>
    </row>
    <row r="37" spans="2:11" ht="14.25">
      <c r="B37">
        <v>150</v>
      </c>
      <c r="C37">
        <v>2</v>
      </c>
      <c r="D37">
        <v>7</v>
      </c>
      <c r="E37">
        <v>0.285714285714286</v>
      </c>
      <c r="F37">
        <v>3730</v>
      </c>
      <c r="G37">
        <v>160</v>
      </c>
      <c r="H37">
        <v>0</v>
      </c>
      <c r="I37">
        <v>2</v>
      </c>
      <c r="J37">
        <v>0</v>
      </c>
      <c r="K37">
        <v>162</v>
      </c>
    </row>
    <row r="38" spans="2:6" ht="14.25">
      <c r="B38">
        <v>160</v>
      </c>
      <c r="C38">
        <v>2</v>
      </c>
      <c r="D38">
        <v>2</v>
      </c>
      <c r="E38">
        <v>1</v>
      </c>
      <c r="F38">
        <v>3730</v>
      </c>
    </row>
    <row r="39" spans="2:6" ht="14.25">
      <c r="B39">
        <v>170</v>
      </c>
      <c r="C39">
        <v>2</v>
      </c>
      <c r="D39">
        <v>3</v>
      </c>
      <c r="E39">
        <v>0.666666666666667</v>
      </c>
      <c r="F39">
        <v>3730</v>
      </c>
    </row>
    <row r="40" spans="7:13" ht="14.25">
      <c r="G40" t="s">
        <v>20</v>
      </c>
      <c r="H40">
        <f>SUM(H22:H25)</f>
        <v>56</v>
      </c>
      <c r="I40">
        <f>SUM(I22:I25)</f>
        <v>7999</v>
      </c>
      <c r="J40">
        <f>SUM(H22:H25)/SUM(I22:I25)</f>
        <v>0.007000875109388674</v>
      </c>
      <c r="K40">
        <v>0.000182702</v>
      </c>
      <c r="M40" t="s">
        <v>25</v>
      </c>
    </row>
    <row r="41" spans="7:15" ht="14.25">
      <c r="G41" t="s">
        <v>23</v>
      </c>
      <c r="H41">
        <f>SUM(H26:H31)</f>
        <v>93</v>
      </c>
      <c r="I41">
        <f>SUM(I26:I31)</f>
        <v>1290</v>
      </c>
      <c r="J41">
        <f>SUM(H26:H31)/SUM(I26:I31)</f>
        <v>0.07209302325581396</v>
      </c>
      <c r="K41">
        <v>0.00165973</v>
      </c>
      <c r="M41">
        <f>SUM(H30:H32)+SUM(H34:H37)</f>
        <v>35</v>
      </c>
      <c r="N41">
        <f>SUM(I30:I32)+SUM(I34:I37)</f>
        <v>112</v>
      </c>
      <c r="O41">
        <f>M41/N41</f>
        <v>0.3125</v>
      </c>
    </row>
    <row r="42" spans="7:14" ht="14.25">
      <c r="G42" t="s">
        <v>21</v>
      </c>
      <c r="H42">
        <f>SUM(H32:H33)</f>
        <v>13</v>
      </c>
      <c r="I42">
        <f>SUM(I32:I33)</f>
        <v>28</v>
      </c>
      <c r="J42">
        <f>SUM(H32:H33)/SUM(I32:I33)</f>
        <v>0.4642857142857143</v>
      </c>
      <c r="K42">
        <v>0.021693437</v>
      </c>
      <c r="N42">
        <f>N41/I22</f>
        <v>0.044286279161724</v>
      </c>
    </row>
    <row r="43" ht="14.25">
      <c r="J43" t="s">
        <v>22</v>
      </c>
    </row>
    <row r="44" spans="7:10" ht="14.25">
      <c r="G44" t="s">
        <v>20</v>
      </c>
      <c r="J44">
        <v>12.9757512456962</v>
      </c>
    </row>
    <row r="45" spans="7:10" ht="14.25">
      <c r="G45" t="s">
        <v>24</v>
      </c>
      <c r="J45">
        <v>89.02319215478398</v>
      </c>
    </row>
    <row r="46" spans="7:10" ht="14.25">
      <c r="G46" t="s">
        <v>21</v>
      </c>
      <c r="J46">
        <v>711.3878383838384</v>
      </c>
    </row>
  </sheetData>
  <mergeCells count="4">
    <mergeCell ref="B2:F2"/>
    <mergeCell ref="G2:K2"/>
    <mergeCell ref="L2:P2"/>
    <mergeCell ref="Q2:U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D40" sqref="D40"/>
    </sheetView>
  </sheetViews>
  <sheetFormatPr defaultColWidth="9.00390625" defaultRowHeight="14.25"/>
  <sheetData>
    <row r="1" spans="3:10" ht="14.25">
      <c r="C1" s="23" t="s">
        <v>14</v>
      </c>
      <c r="D1" s="23"/>
      <c r="E1" s="23" t="s">
        <v>1</v>
      </c>
      <c r="F1" s="23"/>
      <c r="G1" s="23" t="s">
        <v>3</v>
      </c>
      <c r="H1" s="23"/>
      <c r="I1" s="23" t="s">
        <v>17</v>
      </c>
      <c r="J1" s="23"/>
    </row>
    <row r="2" spans="2:11" ht="14.25">
      <c r="B2" t="s">
        <v>19</v>
      </c>
      <c r="C2" t="s">
        <v>15</v>
      </c>
      <c r="D2" t="s">
        <v>16</v>
      </c>
      <c r="E2" t="s">
        <v>15</v>
      </c>
      <c r="F2" t="s">
        <v>16</v>
      </c>
      <c r="G2" t="s">
        <v>15</v>
      </c>
      <c r="H2" t="s">
        <v>16</v>
      </c>
      <c r="I2" t="s">
        <v>15</v>
      </c>
      <c r="J2" t="s">
        <v>16</v>
      </c>
      <c r="K2" t="s">
        <v>18</v>
      </c>
    </row>
    <row r="3" spans="1:13" ht="14.25">
      <c r="A3">
        <v>10</v>
      </c>
      <c r="B3">
        <v>10</v>
      </c>
      <c r="C3">
        <v>37.60903537190082</v>
      </c>
      <c r="D3">
        <v>3730</v>
      </c>
      <c r="E3">
        <v>5.441980914113511</v>
      </c>
      <c r="F3">
        <v>162</v>
      </c>
      <c r="G3">
        <v>5.989488114980651</v>
      </c>
      <c r="H3">
        <v>88</v>
      </c>
      <c r="I3">
        <v>0</v>
      </c>
      <c r="J3">
        <v>4</v>
      </c>
      <c r="K3">
        <f>(C3*D3+E3*F3+G3*H3+I3*J3)/(D3+F3+H3+J3)</f>
        <v>35.564853865309935</v>
      </c>
      <c r="L3">
        <f>K3/1000</f>
        <v>0.035564853865309935</v>
      </c>
      <c r="M3">
        <v>10</v>
      </c>
    </row>
    <row r="4" spans="1:13" ht="14.25">
      <c r="A4">
        <v>20</v>
      </c>
      <c r="B4">
        <v>20</v>
      </c>
      <c r="C4">
        <v>30.58166756614249</v>
      </c>
      <c r="D4">
        <v>3730</v>
      </c>
      <c r="E4">
        <v>8.6729431675243</v>
      </c>
      <c r="F4">
        <v>162</v>
      </c>
      <c r="G4">
        <v>12.971174261129818</v>
      </c>
      <c r="H4">
        <v>88</v>
      </c>
      <c r="I4">
        <v>25.256372960372957</v>
      </c>
      <c r="J4">
        <v>4</v>
      </c>
      <c r="K4">
        <f aca="true" t="shared" si="0" ref="K4:K14">(C4*D4+E4*F4+G4*H4+I4*J4)/(D4+F4+H4+J4)</f>
        <v>29.296467279535975</v>
      </c>
      <c r="L4">
        <f aca="true" t="shared" si="1" ref="L4:L14">K4/1000</f>
        <v>0.029296467279535974</v>
      </c>
      <c r="M4">
        <v>20</v>
      </c>
    </row>
    <row r="5" spans="1:13" ht="14.25">
      <c r="A5">
        <v>30</v>
      </c>
      <c r="B5">
        <v>30</v>
      </c>
      <c r="C5">
        <v>72.56258877172984</v>
      </c>
      <c r="D5">
        <v>3730</v>
      </c>
      <c r="E5">
        <v>14.43221312021312</v>
      </c>
      <c r="F5">
        <v>162</v>
      </c>
      <c r="G5">
        <v>45.783464928166126</v>
      </c>
      <c r="H5">
        <v>88</v>
      </c>
      <c r="I5">
        <v>8.208321212121213</v>
      </c>
      <c r="J5">
        <v>4</v>
      </c>
      <c r="K5">
        <f t="shared" si="0"/>
        <v>69.54273414722739</v>
      </c>
      <c r="L5">
        <f t="shared" si="1"/>
        <v>0.06954273414722739</v>
      </c>
      <c r="M5">
        <v>30</v>
      </c>
    </row>
    <row r="6" spans="1:13" ht="14.25">
      <c r="A6">
        <v>40</v>
      </c>
      <c r="B6">
        <v>40</v>
      </c>
      <c r="C6">
        <v>200.7914795196055</v>
      </c>
      <c r="D6">
        <v>3730</v>
      </c>
      <c r="E6">
        <v>40.786689252776206</v>
      </c>
      <c r="F6">
        <v>162</v>
      </c>
      <c r="G6">
        <v>28.267066425847883</v>
      </c>
      <c r="H6">
        <v>88</v>
      </c>
      <c r="I6">
        <v>0</v>
      </c>
      <c r="J6">
        <v>4</v>
      </c>
      <c r="K6">
        <f t="shared" si="0"/>
        <v>190.2728825583717</v>
      </c>
      <c r="L6">
        <f t="shared" si="1"/>
        <v>0.1902728825583717</v>
      </c>
      <c r="M6">
        <v>40</v>
      </c>
    </row>
    <row r="7" spans="1:13" ht="14.25">
      <c r="A7">
        <v>50</v>
      </c>
      <c r="B7">
        <v>50</v>
      </c>
      <c r="C7">
        <v>692.5339913419914</v>
      </c>
      <c r="D7">
        <v>3730</v>
      </c>
      <c r="E7">
        <v>77.41180980537078</v>
      </c>
      <c r="F7">
        <v>162</v>
      </c>
      <c r="G7">
        <v>36.481427609427605</v>
      </c>
      <c r="H7">
        <v>88</v>
      </c>
      <c r="I7">
        <v>0</v>
      </c>
      <c r="J7">
        <v>4</v>
      </c>
      <c r="K7" s="6">
        <f t="shared" si="0"/>
        <v>652.3350568583653</v>
      </c>
      <c r="L7" s="6">
        <f t="shared" si="1"/>
        <v>0.6523350568583653</v>
      </c>
      <c r="M7" s="6">
        <v>50</v>
      </c>
    </row>
    <row r="8" spans="1:13" ht="14.25">
      <c r="A8">
        <v>60</v>
      </c>
      <c r="B8">
        <v>60</v>
      </c>
      <c r="C8">
        <v>1230.7446038297082</v>
      </c>
      <c r="D8">
        <v>3730</v>
      </c>
      <c r="E8">
        <v>69.7707303030303</v>
      </c>
      <c r="F8">
        <v>162</v>
      </c>
      <c r="G8">
        <v>25.921014354066983</v>
      </c>
      <c r="H8">
        <v>88</v>
      </c>
      <c r="I8">
        <v>20.52080303030303</v>
      </c>
      <c r="J8">
        <v>4</v>
      </c>
      <c r="K8">
        <f t="shared" si="0"/>
        <v>1155.7086754691722</v>
      </c>
      <c r="L8">
        <f t="shared" si="1"/>
        <v>1.1557086754691723</v>
      </c>
      <c r="M8">
        <v>60</v>
      </c>
    </row>
    <row r="9" spans="1:13" ht="14.25">
      <c r="A9">
        <v>70</v>
      </c>
      <c r="B9">
        <v>70</v>
      </c>
      <c r="C9">
        <v>3045.406130873957</v>
      </c>
      <c r="D9">
        <v>3730</v>
      </c>
      <c r="E9">
        <v>63.842498316498315</v>
      </c>
      <c r="F9">
        <v>162</v>
      </c>
      <c r="G9">
        <v>15.634897546897546</v>
      </c>
      <c r="H9">
        <v>88</v>
      </c>
      <c r="I9">
        <v>0</v>
      </c>
      <c r="J9">
        <v>4</v>
      </c>
      <c r="K9">
        <f t="shared" si="0"/>
        <v>2854.187556192585</v>
      </c>
      <c r="L9">
        <f t="shared" si="1"/>
        <v>2.854187556192585</v>
      </c>
      <c r="M9">
        <v>70</v>
      </c>
    </row>
    <row r="10" spans="1:13" ht="14.25">
      <c r="A10">
        <v>80</v>
      </c>
      <c r="B10">
        <v>80</v>
      </c>
      <c r="C10">
        <v>4522.784987878787</v>
      </c>
      <c r="D10">
        <v>3730</v>
      </c>
      <c r="E10">
        <v>277.8201025641025</v>
      </c>
      <c r="F10">
        <v>162</v>
      </c>
      <c r="G10">
        <v>15.634897546897546</v>
      </c>
      <c r="H10">
        <v>88</v>
      </c>
      <c r="I10">
        <v>0</v>
      </c>
      <c r="J10">
        <v>4</v>
      </c>
      <c r="K10">
        <f t="shared" si="0"/>
        <v>4246.076991061091</v>
      </c>
      <c r="L10">
        <f t="shared" si="1"/>
        <v>4.2460769910610905</v>
      </c>
      <c r="M10">
        <v>80</v>
      </c>
    </row>
    <row r="11" spans="1:13" ht="14.25">
      <c r="A11">
        <v>90</v>
      </c>
      <c r="B11">
        <v>90</v>
      </c>
      <c r="C11">
        <v>3348.9950545454544</v>
      </c>
      <c r="D11">
        <v>3730</v>
      </c>
      <c r="E11">
        <v>750.4750822510823</v>
      </c>
      <c r="F11">
        <v>162</v>
      </c>
      <c r="G11">
        <v>82.08321212121211</v>
      </c>
      <c r="H11">
        <v>88</v>
      </c>
      <c r="I11">
        <v>0</v>
      </c>
      <c r="J11">
        <v>4</v>
      </c>
      <c r="K11">
        <f t="shared" si="0"/>
        <v>3167.8091966480642</v>
      </c>
      <c r="L11">
        <f t="shared" si="1"/>
        <v>3.167809196648064</v>
      </c>
      <c r="M11">
        <v>90</v>
      </c>
    </row>
    <row r="12" spans="1:13" ht="14.25">
      <c r="A12">
        <v>100</v>
      </c>
      <c r="B12">
        <v>100</v>
      </c>
      <c r="C12">
        <v>4724.344875420875</v>
      </c>
      <c r="D12">
        <v>3730</v>
      </c>
      <c r="E12">
        <v>328.33284848484845</v>
      </c>
      <c r="F12">
        <v>162</v>
      </c>
      <c r="G12">
        <v>0</v>
      </c>
      <c r="H12">
        <v>88</v>
      </c>
      <c r="I12">
        <v>0</v>
      </c>
      <c r="J12">
        <v>4</v>
      </c>
      <c r="K12">
        <f t="shared" si="0"/>
        <v>4436.495056921287</v>
      </c>
      <c r="L12">
        <f t="shared" si="1"/>
        <v>4.436495056921287</v>
      </c>
      <c r="M12">
        <v>100</v>
      </c>
    </row>
    <row r="13" spans="1:13" ht="14.25">
      <c r="A13">
        <v>110</v>
      </c>
      <c r="B13">
        <v>110</v>
      </c>
      <c r="C13">
        <v>14556.089616161615</v>
      </c>
      <c r="D13">
        <v>3730</v>
      </c>
      <c r="E13">
        <v>547.2214141414141</v>
      </c>
      <c r="F13">
        <v>162</v>
      </c>
      <c r="G13">
        <v>0</v>
      </c>
      <c r="H13">
        <v>88</v>
      </c>
      <c r="I13">
        <v>0</v>
      </c>
      <c r="J13">
        <v>4</v>
      </c>
      <c r="K13">
        <f t="shared" si="0"/>
        <v>13650.317303557664</v>
      </c>
      <c r="L13">
        <f t="shared" si="1"/>
        <v>13.650317303557664</v>
      </c>
      <c r="M13">
        <v>110</v>
      </c>
    </row>
    <row r="14" spans="1:13" ht="14.25">
      <c r="A14">
        <v>120</v>
      </c>
      <c r="B14" t="s">
        <v>10</v>
      </c>
      <c r="C14">
        <v>32176.61915151515</v>
      </c>
      <c r="D14">
        <v>3730</v>
      </c>
      <c r="E14">
        <v>875.5542626262626</v>
      </c>
      <c r="F14">
        <v>162</v>
      </c>
      <c r="G14">
        <v>0</v>
      </c>
      <c r="H14">
        <v>88</v>
      </c>
      <c r="K14">
        <f t="shared" si="0"/>
        <v>30191.11287077813</v>
      </c>
      <c r="L14">
        <f t="shared" si="1"/>
        <v>30.19111287077813</v>
      </c>
      <c r="M14" t="s">
        <v>10</v>
      </c>
    </row>
  </sheetData>
  <mergeCells count="4"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7">
      <selection activeCell="I12" sqref="I12"/>
    </sheetView>
  </sheetViews>
  <sheetFormatPr defaultColWidth="9.00390625" defaultRowHeight="14.25"/>
  <cols>
    <col min="1" max="16384" width="9.00390625" style="18" customWidth="1"/>
  </cols>
  <sheetData>
    <row r="1" spans="2:6" ht="15">
      <c r="B1" s="18" t="s">
        <v>110</v>
      </c>
      <c r="C1" s="18" t="s">
        <v>26</v>
      </c>
      <c r="D1" s="18" t="s">
        <v>28</v>
      </c>
      <c r="E1" s="18" t="s">
        <v>27</v>
      </c>
      <c r="F1" s="18" t="s">
        <v>29</v>
      </c>
    </row>
    <row r="2" spans="2:6" ht="15">
      <c r="B2" s="18">
        <v>10</v>
      </c>
      <c r="C2" s="18">
        <v>6</v>
      </c>
      <c r="D2" s="18">
        <f aca="true" t="shared" si="0" ref="D2:D14">D3+C2</f>
        <v>162</v>
      </c>
      <c r="E2" s="18">
        <v>2529</v>
      </c>
      <c r="F2" s="18">
        <f aca="true" t="shared" si="1" ref="F2:F15">F3+E2</f>
        <v>9317</v>
      </c>
    </row>
    <row r="3" spans="2:6" ht="15">
      <c r="B3" s="18">
        <v>20</v>
      </c>
      <c r="C3" s="18">
        <v>14</v>
      </c>
      <c r="D3" s="18">
        <f t="shared" si="0"/>
        <v>156</v>
      </c>
      <c r="E3" s="18">
        <v>3445</v>
      </c>
      <c r="F3" s="18">
        <f t="shared" si="1"/>
        <v>6788</v>
      </c>
    </row>
    <row r="4" spans="2:6" ht="15">
      <c r="B4" s="18">
        <v>30</v>
      </c>
      <c r="C4" s="18">
        <v>16</v>
      </c>
      <c r="D4" s="18">
        <f t="shared" si="0"/>
        <v>142</v>
      </c>
      <c r="E4" s="18">
        <v>1366</v>
      </c>
      <c r="F4" s="18">
        <f t="shared" si="1"/>
        <v>3343</v>
      </c>
    </row>
    <row r="5" spans="2:6" ht="15">
      <c r="B5" s="18">
        <v>40</v>
      </c>
      <c r="C5" s="18">
        <v>20</v>
      </c>
      <c r="D5" s="18">
        <f t="shared" si="0"/>
        <v>126</v>
      </c>
      <c r="E5" s="18">
        <v>659</v>
      </c>
      <c r="F5" s="18">
        <f t="shared" si="1"/>
        <v>1977</v>
      </c>
    </row>
    <row r="6" spans="2:6" ht="15">
      <c r="B6" s="18">
        <v>50</v>
      </c>
      <c r="C6" s="18">
        <v>29</v>
      </c>
      <c r="D6" s="18">
        <f t="shared" si="0"/>
        <v>106</v>
      </c>
      <c r="E6" s="18">
        <v>520</v>
      </c>
      <c r="F6" s="18">
        <f t="shared" si="1"/>
        <v>1318</v>
      </c>
    </row>
    <row r="7" spans="2:6" ht="15">
      <c r="B7" s="18">
        <v>60</v>
      </c>
      <c r="C7" s="18">
        <v>17</v>
      </c>
      <c r="D7" s="18">
        <f t="shared" si="0"/>
        <v>77</v>
      </c>
      <c r="E7" s="18">
        <v>322</v>
      </c>
      <c r="F7" s="18">
        <f t="shared" si="1"/>
        <v>798</v>
      </c>
    </row>
    <row r="8" spans="2:6" ht="15">
      <c r="B8" s="18">
        <v>70</v>
      </c>
      <c r="C8" s="18">
        <v>14</v>
      </c>
      <c r="D8" s="18">
        <f t="shared" si="0"/>
        <v>60</v>
      </c>
      <c r="E8" s="18">
        <v>292</v>
      </c>
      <c r="F8" s="18">
        <f t="shared" si="1"/>
        <v>476</v>
      </c>
    </row>
    <row r="9" spans="2:6" ht="15">
      <c r="B9" s="18">
        <v>80</v>
      </c>
      <c r="C9" s="18">
        <v>11</v>
      </c>
      <c r="D9" s="18">
        <f t="shared" si="0"/>
        <v>46</v>
      </c>
      <c r="E9" s="18">
        <v>72</v>
      </c>
      <c r="F9" s="18">
        <f t="shared" si="1"/>
        <v>184</v>
      </c>
    </row>
    <row r="10" spans="2:6" ht="15">
      <c r="B10" s="18">
        <v>90</v>
      </c>
      <c r="C10" s="18">
        <v>16</v>
      </c>
      <c r="D10" s="18">
        <f t="shared" si="0"/>
        <v>35</v>
      </c>
      <c r="E10" s="18">
        <v>53</v>
      </c>
      <c r="F10" s="18">
        <f t="shared" si="1"/>
        <v>112</v>
      </c>
    </row>
    <row r="11" spans="2:6" ht="15">
      <c r="B11" s="18">
        <v>100</v>
      </c>
      <c r="C11" s="18">
        <v>6</v>
      </c>
      <c r="D11" s="18">
        <f t="shared" si="0"/>
        <v>19</v>
      </c>
      <c r="E11" s="18">
        <v>31</v>
      </c>
      <c r="F11" s="18">
        <f t="shared" si="1"/>
        <v>59</v>
      </c>
    </row>
    <row r="12" spans="2:6" ht="15">
      <c r="B12" s="18">
        <v>110</v>
      </c>
      <c r="C12" s="18">
        <v>5</v>
      </c>
      <c r="D12" s="18">
        <f t="shared" si="0"/>
        <v>13</v>
      </c>
      <c r="E12" s="18">
        <v>14</v>
      </c>
      <c r="F12" s="18">
        <f t="shared" si="1"/>
        <v>28</v>
      </c>
    </row>
    <row r="13" spans="2:6" ht="15">
      <c r="B13" s="18">
        <v>120</v>
      </c>
      <c r="C13" s="18">
        <v>5</v>
      </c>
      <c r="D13" s="18">
        <f t="shared" si="0"/>
        <v>8</v>
      </c>
      <c r="E13" s="18">
        <v>8</v>
      </c>
      <c r="F13" s="18">
        <f t="shared" si="1"/>
        <v>14</v>
      </c>
    </row>
    <row r="14" spans="2:6" ht="15">
      <c r="B14" s="18">
        <v>130</v>
      </c>
      <c r="C14" s="18">
        <v>2</v>
      </c>
      <c r="D14" s="18">
        <f t="shared" si="0"/>
        <v>3</v>
      </c>
      <c r="E14" s="18">
        <v>2</v>
      </c>
      <c r="F14" s="18">
        <f t="shared" si="1"/>
        <v>6</v>
      </c>
    </row>
    <row r="15" spans="2:6" ht="15">
      <c r="B15" s="18">
        <v>150</v>
      </c>
      <c r="C15" s="18">
        <v>1</v>
      </c>
      <c r="D15" s="18">
        <f>D16+C15</f>
        <v>1</v>
      </c>
      <c r="E15" s="18">
        <v>2</v>
      </c>
      <c r="F15" s="18">
        <f t="shared" si="1"/>
        <v>4</v>
      </c>
    </row>
    <row r="16" spans="2:6" ht="15">
      <c r="B16" s="18">
        <v>160</v>
      </c>
      <c r="C16" s="18">
        <v>0</v>
      </c>
      <c r="D16" s="18">
        <f>C16</f>
        <v>0</v>
      </c>
      <c r="E16" s="18">
        <v>2</v>
      </c>
      <c r="F16" s="18">
        <f>E16</f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34">
      <selection activeCell="G42" sqref="G42"/>
    </sheetView>
  </sheetViews>
  <sheetFormatPr defaultColWidth="8.00390625" defaultRowHeight="14.25"/>
  <cols>
    <col min="1" max="16384" width="8.00390625" style="17" customWidth="1"/>
  </cols>
  <sheetData>
    <row r="1" spans="4:24" ht="12.75">
      <c r="D1" s="17" t="s">
        <v>82</v>
      </c>
      <c r="E1" s="17" t="s">
        <v>30</v>
      </c>
      <c r="F1" s="17" t="s">
        <v>35</v>
      </c>
      <c r="G1" s="17" t="s">
        <v>37</v>
      </c>
      <c r="H1" s="17" t="s">
        <v>38</v>
      </c>
      <c r="I1" s="17" t="s">
        <v>83</v>
      </c>
      <c r="J1" s="17" t="s">
        <v>84</v>
      </c>
      <c r="K1" s="17" t="s">
        <v>39</v>
      </c>
      <c r="L1" s="17" t="s">
        <v>85</v>
      </c>
      <c r="M1" s="17" t="s">
        <v>86</v>
      </c>
      <c r="N1" s="17" t="s">
        <v>87</v>
      </c>
      <c r="X1" s="17" t="s">
        <v>88</v>
      </c>
    </row>
    <row r="2" spans="11:27" ht="12.75">
      <c r="K2" s="17" t="s">
        <v>89</v>
      </c>
      <c r="P2" s="17" t="s">
        <v>90</v>
      </c>
      <c r="Q2" s="17" t="s">
        <v>91</v>
      </c>
      <c r="R2" s="17" t="s">
        <v>92</v>
      </c>
      <c r="S2" s="17" t="s">
        <v>93</v>
      </c>
      <c r="T2" s="17" t="s">
        <v>94</v>
      </c>
      <c r="X2" s="17" t="s">
        <v>95</v>
      </c>
      <c r="Y2" s="17" t="s">
        <v>96</v>
      </c>
      <c r="Z2" s="17" t="s">
        <v>97</v>
      </c>
      <c r="AA2" s="17" t="s">
        <v>98</v>
      </c>
    </row>
    <row r="3" spans="1:27" ht="12.75">
      <c r="A3" s="17">
        <v>10</v>
      </c>
      <c r="B3" s="17">
        <v>10</v>
      </c>
      <c r="C3" s="17">
        <v>0.00237247924080664</v>
      </c>
      <c r="D3" s="17">
        <v>2529</v>
      </c>
      <c r="E3" s="17">
        <v>6</v>
      </c>
      <c r="F3" s="17">
        <v>362</v>
      </c>
      <c r="G3" s="17">
        <f aca="true" t="shared" si="0" ref="G3:H13">E3+G4</f>
        <v>162</v>
      </c>
      <c r="H3" s="17">
        <f t="shared" si="0"/>
        <v>1724</v>
      </c>
      <c r="I3" s="17">
        <f>E3/G$15</f>
        <v>0.0007272727272727272</v>
      </c>
      <c r="J3" s="17">
        <f>F3/H$15</f>
        <v>0.0001336411756584043</v>
      </c>
      <c r="K3" s="17">
        <f>I3/J3</f>
        <v>5.441980914113511</v>
      </c>
      <c r="L3" s="17">
        <f>H3/H$3</f>
        <v>1</v>
      </c>
      <c r="M3" s="17">
        <f>G3/G$3</f>
        <v>1</v>
      </c>
      <c r="N3" s="17">
        <f>G3/H3</f>
        <v>0.09396751740139211</v>
      </c>
      <c r="O3" s="17" t="s">
        <v>99</v>
      </c>
      <c r="P3" s="17">
        <f>SUM(E3:E6)</f>
        <v>56</v>
      </c>
      <c r="Q3" s="17">
        <f>SUM(F3:F6)</f>
        <v>1417</v>
      </c>
      <c r="R3" s="17">
        <f aca="true" t="shared" si="1" ref="R3:S5">P3/P$6</f>
        <v>0.006787878787878788</v>
      </c>
      <c r="S3" s="17">
        <f t="shared" si="1"/>
        <v>0.0005231202925634223</v>
      </c>
      <c r="T3" s="17">
        <f>R3/S3</f>
        <v>12.9757512456962</v>
      </c>
      <c r="X3" s="17">
        <v>0</v>
      </c>
      <c r="Y3" s="17">
        <v>0</v>
      </c>
      <c r="Z3" s="17">
        <v>0</v>
      </c>
      <c r="AA3" s="17">
        <v>0</v>
      </c>
    </row>
    <row r="4" spans="1:27" ht="12.75">
      <c r="A4" s="17">
        <v>20</v>
      </c>
      <c r="B4" s="17">
        <v>20</v>
      </c>
      <c r="C4" s="17">
        <v>0.00406386066763425</v>
      </c>
      <c r="D4" s="17">
        <v>3445</v>
      </c>
      <c r="E4" s="17">
        <v>14</v>
      </c>
      <c r="F4" s="17">
        <v>530</v>
      </c>
      <c r="G4" s="17">
        <f t="shared" si="0"/>
        <v>156</v>
      </c>
      <c r="H4" s="17">
        <f t="shared" si="0"/>
        <v>1362</v>
      </c>
      <c r="I4" s="17">
        <f aca="true" t="shared" si="2" ref="I4:I14">E4/G$15</f>
        <v>0.001696969696969697</v>
      </c>
      <c r="J4" s="17">
        <f aca="true" t="shared" si="3" ref="J4:J14">F4/H$15</f>
        <v>0.00019566249474849248</v>
      </c>
      <c r="K4" s="17">
        <f aca="true" t="shared" si="4" ref="K4:K13">I4/J4</f>
        <v>8.6729431675243</v>
      </c>
      <c r="L4" s="17">
        <f aca="true" t="shared" si="5" ref="L4:L14">H4/H$3</f>
        <v>0.7900232018561485</v>
      </c>
      <c r="M4" s="17">
        <f aca="true" t="shared" si="6" ref="M4:M14">G4/G$3</f>
        <v>0.9629629629629629</v>
      </c>
      <c r="N4" s="17">
        <f aca="true" t="shared" si="7" ref="N4:N14">G4/H4</f>
        <v>0.1145374449339207</v>
      </c>
      <c r="O4" s="17" t="s">
        <v>100</v>
      </c>
      <c r="P4" s="17">
        <f>SUM(E7:E12)</f>
        <v>93</v>
      </c>
      <c r="Q4" s="17">
        <f>SUM(G7:G12)</f>
        <v>343</v>
      </c>
      <c r="R4" s="17">
        <f t="shared" si="1"/>
        <v>0.011272727272727273</v>
      </c>
      <c r="S4" s="17">
        <f t="shared" si="1"/>
        <v>0.00012662685980893004</v>
      </c>
      <c r="T4" s="17">
        <f>R4/S4</f>
        <v>89.02319215478398</v>
      </c>
      <c r="X4" s="17">
        <v>87</v>
      </c>
      <c r="Y4" s="17">
        <v>0</v>
      </c>
      <c r="Z4" s="17">
        <v>0</v>
      </c>
      <c r="AA4" s="17">
        <v>0</v>
      </c>
    </row>
    <row r="5" spans="1:27" ht="12.75">
      <c r="A5" s="17">
        <v>30</v>
      </c>
      <c r="B5" s="17">
        <v>30</v>
      </c>
      <c r="C5" s="17">
        <v>0.0117130307467057</v>
      </c>
      <c r="D5" s="17">
        <v>1366</v>
      </c>
      <c r="E5" s="17">
        <v>16</v>
      </c>
      <c r="F5" s="17">
        <v>364</v>
      </c>
      <c r="G5" s="17">
        <f t="shared" si="0"/>
        <v>142</v>
      </c>
      <c r="H5" s="17">
        <f t="shared" si="0"/>
        <v>832</v>
      </c>
      <c r="I5" s="17">
        <f t="shared" si="2"/>
        <v>0.0019393939393939393</v>
      </c>
      <c r="J5" s="17">
        <f t="shared" si="3"/>
        <v>0.00013437952469519106</v>
      </c>
      <c r="K5" s="17">
        <f t="shared" si="4"/>
        <v>14.43221312021312</v>
      </c>
      <c r="L5" s="17">
        <f t="shared" si="5"/>
        <v>0.48259860788863107</v>
      </c>
      <c r="M5" s="17">
        <f t="shared" si="6"/>
        <v>0.8765432098765432</v>
      </c>
      <c r="N5" s="17">
        <f t="shared" si="7"/>
        <v>0.17067307692307693</v>
      </c>
      <c r="O5" s="17" t="s">
        <v>101</v>
      </c>
      <c r="P5" s="17">
        <f>SUM(E13:E14)</f>
        <v>13</v>
      </c>
      <c r="Q5" s="17">
        <f>SUM(F13:F14)</f>
        <v>6</v>
      </c>
      <c r="R5" s="17">
        <f t="shared" si="1"/>
        <v>0.0015757575757575758</v>
      </c>
      <c r="S5" s="17">
        <f t="shared" si="1"/>
        <v>2.215047110360292E-06</v>
      </c>
      <c r="T5" s="17">
        <f>R5/S5</f>
        <v>711.3878383838384</v>
      </c>
      <c r="X5" s="17">
        <v>0</v>
      </c>
      <c r="Y5" s="17">
        <v>0</v>
      </c>
      <c r="Z5" s="17">
        <v>0</v>
      </c>
      <c r="AA5" s="17">
        <v>11</v>
      </c>
    </row>
    <row r="6" spans="1:27" ht="12.75">
      <c r="A6" s="17">
        <v>40</v>
      </c>
      <c r="B6" s="17">
        <v>40</v>
      </c>
      <c r="C6" s="17">
        <v>0.0303490136570561</v>
      </c>
      <c r="D6" s="17">
        <v>659</v>
      </c>
      <c r="E6" s="17">
        <v>20</v>
      </c>
      <c r="F6" s="17">
        <v>161</v>
      </c>
      <c r="G6" s="17">
        <f t="shared" si="0"/>
        <v>126</v>
      </c>
      <c r="H6" s="17">
        <f t="shared" si="0"/>
        <v>468</v>
      </c>
      <c r="I6" s="17">
        <f t="shared" si="2"/>
        <v>0.0024242424242424242</v>
      </c>
      <c r="J6" s="17">
        <f t="shared" si="3"/>
        <v>5.943709746133451E-05</v>
      </c>
      <c r="K6" s="17">
        <f t="shared" si="4"/>
        <v>40.786689252776206</v>
      </c>
      <c r="L6" s="17">
        <f t="shared" si="5"/>
        <v>0.271461716937355</v>
      </c>
      <c r="M6" s="17">
        <f t="shared" si="6"/>
        <v>0.7777777777777778</v>
      </c>
      <c r="N6" s="17">
        <f t="shared" si="7"/>
        <v>0.2692307692307692</v>
      </c>
      <c r="P6" s="17">
        <v>8250</v>
      </c>
      <c r="Q6" s="17">
        <v>2708746</v>
      </c>
      <c r="X6" s="17">
        <v>0</v>
      </c>
      <c r="Y6" s="17">
        <v>0</v>
      </c>
      <c r="Z6" s="17">
        <v>5</v>
      </c>
      <c r="AA6" s="17">
        <v>0</v>
      </c>
    </row>
    <row r="7" spans="1:27" ht="12.75">
      <c r="A7" s="17">
        <v>50</v>
      </c>
      <c r="B7" s="17">
        <v>50</v>
      </c>
      <c r="C7" s="17">
        <v>0.0557692307692308</v>
      </c>
      <c r="D7" s="17">
        <v>520</v>
      </c>
      <c r="E7" s="17">
        <v>29</v>
      </c>
      <c r="F7" s="17">
        <v>123</v>
      </c>
      <c r="G7" s="17">
        <f t="shared" si="0"/>
        <v>106</v>
      </c>
      <c r="H7" s="17">
        <f t="shared" si="0"/>
        <v>307</v>
      </c>
      <c r="I7" s="17">
        <f t="shared" si="2"/>
        <v>0.003515151515151515</v>
      </c>
      <c r="J7" s="17">
        <f t="shared" si="3"/>
        <v>4.540846576238599E-05</v>
      </c>
      <c r="K7" s="17">
        <f t="shared" si="4"/>
        <v>77.41180980537078</v>
      </c>
      <c r="L7" s="17">
        <f t="shared" si="5"/>
        <v>0.17807424593967516</v>
      </c>
      <c r="M7" s="17">
        <f t="shared" si="6"/>
        <v>0.654320987654321</v>
      </c>
      <c r="N7" s="17">
        <f t="shared" si="7"/>
        <v>0.34527687296416937</v>
      </c>
      <c r="X7" s="17">
        <v>0</v>
      </c>
      <c r="Y7" s="17">
        <v>1331</v>
      </c>
      <c r="Z7" s="17">
        <v>0</v>
      </c>
      <c r="AA7" s="17">
        <v>0</v>
      </c>
    </row>
    <row r="8" spans="1:27" ht="12.75">
      <c r="A8" s="17">
        <v>60</v>
      </c>
      <c r="B8" s="17">
        <v>60</v>
      </c>
      <c r="C8" s="17">
        <v>0.0527950310559006</v>
      </c>
      <c r="D8" s="17">
        <v>322</v>
      </c>
      <c r="E8" s="17">
        <v>17</v>
      </c>
      <c r="F8" s="17">
        <v>80</v>
      </c>
      <c r="G8" s="17">
        <f t="shared" si="0"/>
        <v>77</v>
      </c>
      <c r="H8" s="17">
        <f t="shared" si="0"/>
        <v>184</v>
      </c>
      <c r="I8" s="17">
        <f t="shared" si="2"/>
        <v>0.0020606060606060605</v>
      </c>
      <c r="J8" s="17">
        <f t="shared" si="3"/>
        <v>2.953396147147056E-05</v>
      </c>
      <c r="K8" s="17">
        <f t="shared" si="4"/>
        <v>69.7707303030303</v>
      </c>
      <c r="L8" s="17">
        <f t="shared" si="5"/>
        <v>0.10672853828306264</v>
      </c>
      <c r="M8" s="17">
        <f t="shared" si="6"/>
        <v>0.47530864197530864</v>
      </c>
      <c r="N8" s="17">
        <f t="shared" si="7"/>
        <v>0.41847826086956524</v>
      </c>
      <c r="X8" s="17">
        <v>0</v>
      </c>
      <c r="Y8" s="17">
        <v>0</v>
      </c>
      <c r="Z8" s="17">
        <v>6</v>
      </c>
      <c r="AA8" s="17">
        <v>6</v>
      </c>
    </row>
    <row r="9" spans="1:27" ht="12.75">
      <c r="A9" s="17">
        <v>70</v>
      </c>
      <c r="B9" s="17">
        <v>70</v>
      </c>
      <c r="C9" s="17">
        <v>0.0479452054794521</v>
      </c>
      <c r="D9" s="17">
        <v>292</v>
      </c>
      <c r="E9" s="17">
        <v>14</v>
      </c>
      <c r="F9" s="17">
        <v>72</v>
      </c>
      <c r="G9" s="17">
        <f t="shared" si="0"/>
        <v>60</v>
      </c>
      <c r="H9" s="17">
        <f t="shared" si="0"/>
        <v>104</v>
      </c>
      <c r="I9" s="17">
        <f t="shared" si="2"/>
        <v>0.001696969696969697</v>
      </c>
      <c r="J9" s="17">
        <f t="shared" si="3"/>
        <v>2.6580565324323507E-05</v>
      </c>
      <c r="K9" s="17">
        <f t="shared" si="4"/>
        <v>63.842498316498315</v>
      </c>
      <c r="L9" s="17">
        <f t="shared" si="5"/>
        <v>0.060324825986078884</v>
      </c>
      <c r="M9" s="17">
        <f t="shared" si="6"/>
        <v>0.37037037037037035</v>
      </c>
      <c r="N9" s="17">
        <f t="shared" si="7"/>
        <v>0.5769230769230769</v>
      </c>
      <c r="X9" s="17">
        <v>3</v>
      </c>
      <c r="Y9" s="17">
        <v>0</v>
      </c>
      <c r="Z9" s="17">
        <v>0</v>
      </c>
      <c r="AA9" s="17">
        <v>3</v>
      </c>
    </row>
    <row r="10" spans="1:27" ht="12.75">
      <c r="A10" s="17">
        <v>80</v>
      </c>
      <c r="B10" s="17">
        <v>80</v>
      </c>
      <c r="C10" s="17">
        <v>0.152777777777778</v>
      </c>
      <c r="D10" s="17">
        <v>72</v>
      </c>
      <c r="E10" s="17">
        <v>11</v>
      </c>
      <c r="F10" s="17">
        <v>13</v>
      </c>
      <c r="G10" s="17">
        <f t="shared" si="0"/>
        <v>46</v>
      </c>
      <c r="H10" s="17">
        <f t="shared" si="0"/>
        <v>32</v>
      </c>
      <c r="I10" s="17">
        <f t="shared" si="2"/>
        <v>0.0013333333333333333</v>
      </c>
      <c r="J10" s="17">
        <f t="shared" si="3"/>
        <v>4.799268739113967E-06</v>
      </c>
      <c r="K10" s="17">
        <f t="shared" si="4"/>
        <v>277.8201025641025</v>
      </c>
      <c r="L10" s="17">
        <f t="shared" si="5"/>
        <v>0.018561484918793503</v>
      </c>
      <c r="M10" s="17">
        <f t="shared" si="6"/>
        <v>0.2839506172839506</v>
      </c>
      <c r="N10" s="17">
        <f t="shared" si="7"/>
        <v>1.4375</v>
      </c>
      <c r="X10" s="17">
        <v>5</v>
      </c>
      <c r="Y10" s="17">
        <v>0</v>
      </c>
      <c r="Z10" s="17">
        <v>5</v>
      </c>
      <c r="AA10" s="17">
        <v>0</v>
      </c>
    </row>
    <row r="11" spans="1:27" ht="12.75">
      <c r="A11" s="17">
        <v>90</v>
      </c>
      <c r="B11" s="17">
        <v>90</v>
      </c>
      <c r="C11" s="17">
        <v>0.30188679245283</v>
      </c>
      <c r="D11" s="17">
        <v>53</v>
      </c>
      <c r="E11" s="17">
        <v>16</v>
      </c>
      <c r="F11" s="17">
        <v>7</v>
      </c>
      <c r="G11" s="17">
        <f t="shared" si="0"/>
        <v>35</v>
      </c>
      <c r="H11" s="17">
        <f t="shared" si="0"/>
        <v>19</v>
      </c>
      <c r="I11" s="17">
        <f t="shared" si="2"/>
        <v>0.0019393939393939393</v>
      </c>
      <c r="J11" s="17">
        <f t="shared" si="3"/>
        <v>2.584221628753674E-06</v>
      </c>
      <c r="K11" s="17">
        <f t="shared" si="4"/>
        <v>750.4750822510823</v>
      </c>
      <c r="L11" s="17">
        <f t="shared" si="5"/>
        <v>0.011020881670533642</v>
      </c>
      <c r="M11" s="17">
        <f t="shared" si="6"/>
        <v>0.21604938271604937</v>
      </c>
      <c r="N11" s="17">
        <f t="shared" si="7"/>
        <v>1.8421052631578947</v>
      </c>
      <c r="X11" s="17">
        <v>1</v>
      </c>
      <c r="Y11" s="17">
        <v>0</v>
      </c>
      <c r="Z11" s="17">
        <v>1</v>
      </c>
      <c r="AA11" s="17">
        <v>1</v>
      </c>
    </row>
    <row r="12" spans="1:27" ht="12.75">
      <c r="A12" s="17">
        <v>100</v>
      </c>
      <c r="B12" s="17">
        <v>100</v>
      </c>
      <c r="C12" s="17">
        <v>0.193548387096774</v>
      </c>
      <c r="D12" s="17">
        <v>31</v>
      </c>
      <c r="E12" s="17">
        <v>6</v>
      </c>
      <c r="F12" s="17">
        <v>6</v>
      </c>
      <c r="G12" s="17">
        <f t="shared" si="0"/>
        <v>19</v>
      </c>
      <c r="H12" s="17">
        <f t="shared" si="0"/>
        <v>12</v>
      </c>
      <c r="I12" s="17">
        <f t="shared" si="2"/>
        <v>0.0007272727272727272</v>
      </c>
      <c r="J12" s="17">
        <f t="shared" si="3"/>
        <v>2.215047110360292E-06</v>
      </c>
      <c r="K12" s="17">
        <f t="shared" si="4"/>
        <v>328.33284848484845</v>
      </c>
      <c r="L12" s="17">
        <f t="shared" si="5"/>
        <v>0.0069605568445475635</v>
      </c>
      <c r="M12" s="17">
        <f t="shared" si="6"/>
        <v>0.11728395061728394</v>
      </c>
      <c r="N12" s="17">
        <f t="shared" si="7"/>
        <v>1.5833333333333333</v>
      </c>
      <c r="X12" s="17">
        <v>337</v>
      </c>
      <c r="Y12" s="17">
        <v>337</v>
      </c>
      <c r="Z12" s="17">
        <v>0</v>
      </c>
      <c r="AA12" s="17">
        <v>0</v>
      </c>
    </row>
    <row r="13" spans="1:27" ht="12.75">
      <c r="A13" s="17">
        <v>110</v>
      </c>
      <c r="B13" s="17">
        <v>110</v>
      </c>
      <c r="C13" s="17">
        <v>0.357142857142857</v>
      </c>
      <c r="D13" s="17">
        <v>14</v>
      </c>
      <c r="E13" s="17">
        <v>5</v>
      </c>
      <c r="F13" s="17">
        <v>3</v>
      </c>
      <c r="G13" s="17">
        <f t="shared" si="0"/>
        <v>13</v>
      </c>
      <c r="H13" s="17">
        <f t="shared" si="0"/>
        <v>6</v>
      </c>
      <c r="I13" s="17">
        <f t="shared" si="2"/>
        <v>0.0006060606060606061</v>
      </c>
      <c r="J13" s="17">
        <f t="shared" si="3"/>
        <v>1.107523555180146E-06</v>
      </c>
      <c r="K13" s="17">
        <f t="shared" si="4"/>
        <v>547.2214141414141</v>
      </c>
      <c r="L13" s="17">
        <f t="shared" si="5"/>
        <v>0.0034802784222737818</v>
      </c>
      <c r="M13" s="17">
        <f t="shared" si="6"/>
        <v>0.08024691358024691</v>
      </c>
      <c r="N13" s="17">
        <f t="shared" si="7"/>
        <v>2.1666666666666665</v>
      </c>
      <c r="X13" s="17">
        <v>0</v>
      </c>
      <c r="Y13" s="17">
        <v>12</v>
      </c>
      <c r="Z13" s="17">
        <v>12</v>
      </c>
      <c r="AA13" s="17">
        <v>0</v>
      </c>
    </row>
    <row r="14" spans="1:27" ht="12.75">
      <c r="A14" s="17" t="s">
        <v>10</v>
      </c>
      <c r="B14" s="17">
        <v>120</v>
      </c>
      <c r="C14" s="17">
        <v>0.802469136</v>
      </c>
      <c r="D14" s="17">
        <f>SUM(D15:D18)+D2</f>
        <v>14</v>
      </c>
      <c r="E14" s="17">
        <f>SUM(E15:E18)+E2</f>
        <v>8</v>
      </c>
      <c r="F14" s="17">
        <f>SUM(F15:F18)+F2</f>
        <v>3</v>
      </c>
      <c r="G14" s="17">
        <f>E14</f>
        <v>8</v>
      </c>
      <c r="H14" s="17">
        <f>F14</f>
        <v>3</v>
      </c>
      <c r="I14" s="17">
        <f t="shared" si="2"/>
        <v>0.0009696969696969697</v>
      </c>
      <c r="J14" s="17">
        <f t="shared" si="3"/>
        <v>1.107523555180146E-06</v>
      </c>
      <c r="K14" s="17">
        <f>I14/J14</f>
        <v>875.5542626262626</v>
      </c>
      <c r="L14" s="17">
        <f t="shared" si="5"/>
        <v>0.0017401392111368909</v>
      </c>
      <c r="M14" s="17">
        <f t="shared" si="6"/>
        <v>0.04938271604938271</v>
      </c>
      <c r="N14" s="17">
        <f t="shared" si="7"/>
        <v>2.6666666666666665</v>
      </c>
      <c r="X14" s="17">
        <v>16</v>
      </c>
      <c r="Y14" s="17">
        <v>16</v>
      </c>
      <c r="Z14" s="17">
        <v>0</v>
      </c>
      <c r="AA14" s="17">
        <v>16</v>
      </c>
    </row>
    <row r="15" spans="2:27" ht="12.75">
      <c r="B15" s="17">
        <v>120</v>
      </c>
      <c r="C15" s="17">
        <v>0.625</v>
      </c>
      <c r="D15" s="17">
        <v>8</v>
      </c>
      <c r="E15" s="17">
        <v>5</v>
      </c>
      <c r="F15" s="17">
        <v>1</v>
      </c>
      <c r="G15" s="17">
        <v>8250</v>
      </c>
      <c r="H15" s="17">
        <v>2708746</v>
      </c>
      <c r="X15" s="17">
        <v>0</v>
      </c>
      <c r="Y15" s="17">
        <v>6</v>
      </c>
      <c r="Z15" s="17">
        <v>6</v>
      </c>
      <c r="AA15" s="17">
        <v>6</v>
      </c>
    </row>
    <row r="16" spans="2:27" ht="12.75">
      <c r="B16" s="17">
        <v>130</v>
      </c>
      <c r="C16" s="17">
        <v>1</v>
      </c>
      <c r="D16" s="17">
        <v>2</v>
      </c>
      <c r="E16" s="17">
        <v>2</v>
      </c>
      <c r="F16" s="17">
        <v>0</v>
      </c>
      <c r="X16" s="17">
        <v>9</v>
      </c>
      <c r="Y16" s="17">
        <v>9</v>
      </c>
      <c r="Z16" s="17">
        <v>9</v>
      </c>
      <c r="AA16" s="17">
        <v>9</v>
      </c>
    </row>
    <row r="17" spans="2:27" ht="12.75">
      <c r="B17" s="17">
        <v>150</v>
      </c>
      <c r="C17" s="17">
        <v>0.5</v>
      </c>
      <c r="D17" s="17">
        <v>2</v>
      </c>
      <c r="E17" s="17">
        <v>1</v>
      </c>
      <c r="F17" s="17">
        <v>0</v>
      </c>
      <c r="X17" s="17">
        <v>0</v>
      </c>
      <c r="Y17" s="17">
        <v>26</v>
      </c>
      <c r="Z17" s="17">
        <v>0</v>
      </c>
      <c r="AA17" s="17">
        <v>26</v>
      </c>
    </row>
    <row r="18" spans="2:27" ht="12.75">
      <c r="B18" s="17">
        <v>160</v>
      </c>
      <c r="C18" s="17">
        <v>0</v>
      </c>
      <c r="D18" s="17">
        <v>2</v>
      </c>
      <c r="E18" s="17">
        <v>0</v>
      </c>
      <c r="F18" s="17">
        <v>2</v>
      </c>
      <c r="X18" s="17">
        <v>6</v>
      </c>
      <c r="Y18" s="17">
        <v>6</v>
      </c>
      <c r="Z18" s="17">
        <v>6</v>
      </c>
      <c r="AA18" s="17">
        <v>0</v>
      </c>
    </row>
    <row r="21" spans="3:11" ht="12.75">
      <c r="C21" s="17" t="s">
        <v>102</v>
      </c>
      <c r="D21" s="17" t="s">
        <v>103</v>
      </c>
      <c r="E21" s="17" t="s">
        <v>104</v>
      </c>
      <c r="F21" s="17" t="s">
        <v>105</v>
      </c>
      <c r="G21" s="17" t="s">
        <v>106</v>
      </c>
      <c r="H21" s="17" t="s">
        <v>107</v>
      </c>
      <c r="I21" s="17" t="s">
        <v>108</v>
      </c>
      <c r="K21" s="17" t="s">
        <v>109</v>
      </c>
    </row>
    <row r="22" spans="3:11" ht="12.75">
      <c r="C22" s="17">
        <v>0</v>
      </c>
      <c r="D22" s="17">
        <v>0</v>
      </c>
      <c r="E22" s="17">
        <v>0</v>
      </c>
      <c r="F22" s="17">
        <v>0</v>
      </c>
      <c r="G22" s="17">
        <f>K22/1861*8250</f>
        <v>4.433100483610962</v>
      </c>
      <c r="H22" s="17">
        <v>1</v>
      </c>
      <c r="I22" s="17">
        <v>0.003045689776745402</v>
      </c>
      <c r="K22" s="17">
        <v>1</v>
      </c>
    </row>
    <row r="23" spans="3:11" ht="12.75">
      <c r="C23" s="17">
        <v>1</v>
      </c>
      <c r="D23" s="17">
        <v>0</v>
      </c>
      <c r="E23" s="17">
        <v>0</v>
      </c>
      <c r="F23" s="17">
        <v>0</v>
      </c>
      <c r="G23" s="17">
        <f aca="true" t="shared" si="8" ref="G23:G36">K23/1861*8250</f>
        <v>1</v>
      </c>
      <c r="H23" s="17">
        <v>0.0047243263118801095</v>
      </c>
      <c r="I23" s="17">
        <v>0.14542470891615222</v>
      </c>
      <c r="K23" s="17">
        <v>0.22557575757575757</v>
      </c>
    </row>
    <row r="24" spans="3:11" ht="12.75">
      <c r="C24" s="17">
        <v>0</v>
      </c>
      <c r="D24" s="17">
        <v>0</v>
      </c>
      <c r="E24" s="17">
        <v>0</v>
      </c>
      <c r="F24" s="17">
        <v>1</v>
      </c>
      <c r="G24" s="17">
        <f t="shared" si="8"/>
        <v>0.9532509403546481</v>
      </c>
      <c r="H24" s="17">
        <v>0.0026706084660577255</v>
      </c>
      <c r="I24" s="17">
        <v>0.24523085429914293</v>
      </c>
      <c r="K24" s="17">
        <v>0.21503030303030304</v>
      </c>
    </row>
    <row r="25" spans="3:11" ht="12.75">
      <c r="C25" s="17">
        <v>0</v>
      </c>
      <c r="D25" s="17">
        <v>0</v>
      </c>
      <c r="E25" s="17">
        <v>1</v>
      </c>
      <c r="F25" s="17">
        <v>0</v>
      </c>
      <c r="G25" s="17">
        <f t="shared" si="8"/>
        <v>0.9473401397098333</v>
      </c>
      <c r="H25" s="17">
        <v>0.0024328600762123878</v>
      </c>
      <c r="I25" s="17">
        <v>0.2675265553869499</v>
      </c>
      <c r="K25" s="17">
        <v>0.2136969696969697</v>
      </c>
    </row>
    <row r="26" spans="3:11" ht="12.75">
      <c r="C26" s="17">
        <v>0</v>
      </c>
      <c r="D26" s="17">
        <v>1</v>
      </c>
      <c r="E26" s="17">
        <v>0</v>
      </c>
      <c r="F26" s="17">
        <v>0</v>
      </c>
      <c r="G26" s="17">
        <f t="shared" si="8"/>
        <v>0.9446534121440086</v>
      </c>
      <c r="H26" s="17">
        <v>0.002391512530152329</v>
      </c>
      <c r="I26" s="17">
        <v>0.2713800555727076</v>
      </c>
      <c r="K26" s="17">
        <v>0.21309090909090908</v>
      </c>
    </row>
    <row r="27" spans="3:11" ht="12.75">
      <c r="C27" s="17">
        <v>0</v>
      </c>
      <c r="D27" s="17">
        <v>0</v>
      </c>
      <c r="E27" s="17">
        <v>1</v>
      </c>
      <c r="F27" s="17">
        <v>1</v>
      </c>
      <c r="G27" s="17">
        <f t="shared" si="8"/>
        <v>0.2294465341214401</v>
      </c>
      <c r="H27" s="17">
        <v>9.377032767191904E-05</v>
      </c>
      <c r="I27" s="17">
        <v>1.6811023622047243</v>
      </c>
      <c r="K27" s="17">
        <v>0.05175757575757576</v>
      </c>
    </row>
    <row r="28" spans="3:11" ht="12.75">
      <c r="C28" s="17">
        <v>1</v>
      </c>
      <c r="D28" s="17">
        <v>0</v>
      </c>
      <c r="E28" s="17">
        <v>0</v>
      </c>
      <c r="F28" s="17">
        <v>1</v>
      </c>
      <c r="G28" s="17">
        <f t="shared" si="8"/>
        <v>0.22622246104245028</v>
      </c>
      <c r="H28" s="17">
        <v>8.527931374887125E-05</v>
      </c>
      <c r="I28" s="17">
        <v>1.8225108225108224</v>
      </c>
      <c r="K28" s="17">
        <v>0.05103030303030303</v>
      </c>
    </row>
    <row r="29" spans="3:11" ht="12.75">
      <c r="C29" s="17">
        <v>1</v>
      </c>
      <c r="D29" s="17">
        <v>0</v>
      </c>
      <c r="E29" s="17">
        <v>1</v>
      </c>
      <c r="F29" s="17">
        <v>0</v>
      </c>
      <c r="G29" s="17">
        <f t="shared" si="8"/>
        <v>0.2246104245029554</v>
      </c>
      <c r="H29" s="17">
        <v>8.380261567529773E-05</v>
      </c>
      <c r="I29" s="17">
        <v>1.841409691629956</v>
      </c>
      <c r="K29" s="17">
        <v>0.050666666666666665</v>
      </c>
    </row>
    <row r="30" spans="3:11" ht="12.75">
      <c r="C30" s="17">
        <v>1</v>
      </c>
      <c r="D30" s="17">
        <v>0</v>
      </c>
      <c r="E30" s="17">
        <v>1</v>
      </c>
      <c r="F30" s="17">
        <v>1</v>
      </c>
      <c r="G30" s="17">
        <f t="shared" si="8"/>
        <v>0.22192369693713057</v>
      </c>
      <c r="H30" s="17">
        <v>8.195674308333082E-05</v>
      </c>
      <c r="I30" s="17">
        <v>1.8603603603603605</v>
      </c>
      <c r="K30" s="17">
        <v>0.05006060606060606</v>
      </c>
    </row>
    <row r="31" spans="3:11" ht="12.75">
      <c r="C31" s="17">
        <v>1</v>
      </c>
      <c r="D31" s="17">
        <v>1</v>
      </c>
      <c r="E31" s="17">
        <v>0</v>
      </c>
      <c r="F31" s="17">
        <v>0</v>
      </c>
      <c r="G31" s="17">
        <f t="shared" si="8"/>
        <v>0.2213863514239656</v>
      </c>
      <c r="H31" s="17">
        <v>8.158756856493743E-05</v>
      </c>
      <c r="I31" s="17">
        <v>1.8642533936651584</v>
      </c>
      <c r="K31" s="17">
        <v>0.049939393939393936</v>
      </c>
    </row>
    <row r="32" spans="3:11" ht="12.75">
      <c r="C32" s="17">
        <v>0</v>
      </c>
      <c r="D32" s="17">
        <v>1</v>
      </c>
      <c r="E32" s="17">
        <v>1</v>
      </c>
      <c r="F32" s="17">
        <v>0</v>
      </c>
      <c r="G32" s="17">
        <f t="shared" si="8"/>
        <v>0.04030091348737238</v>
      </c>
      <c r="H32" s="17">
        <v>4.430094220720584E-06</v>
      </c>
      <c r="I32" s="17">
        <v>6.25</v>
      </c>
      <c r="K32" s="17">
        <v>0.00909090909090909</v>
      </c>
    </row>
    <row r="33" spans="3:11" ht="12.75">
      <c r="C33" s="17">
        <v>1</v>
      </c>
      <c r="D33" s="17">
        <v>1</v>
      </c>
      <c r="E33" s="17">
        <v>0</v>
      </c>
      <c r="F33" s="17">
        <v>1</v>
      </c>
      <c r="G33" s="17">
        <f t="shared" si="8"/>
        <v>0.033852767329392804</v>
      </c>
      <c r="H33" s="17">
        <v>2.584221628753674E-06</v>
      </c>
      <c r="I33" s="17">
        <v>9</v>
      </c>
      <c r="K33" s="17">
        <v>0.0076363636363636364</v>
      </c>
    </row>
    <row r="34" spans="3:11" ht="12.75">
      <c r="C34" s="17">
        <v>0</v>
      </c>
      <c r="D34" s="17">
        <v>1</v>
      </c>
      <c r="E34" s="17">
        <v>1</v>
      </c>
      <c r="F34" s="17">
        <v>1</v>
      </c>
      <c r="G34" s="17">
        <f t="shared" si="8"/>
        <v>0.025255239118753357</v>
      </c>
      <c r="H34" s="17">
        <v>1.4766980735735282E-06</v>
      </c>
      <c r="I34" s="17">
        <v>11.75</v>
      </c>
      <c r="K34" s="17">
        <v>0.005696969696969697</v>
      </c>
    </row>
    <row r="35" spans="3:11" ht="12.75">
      <c r="C35" s="17">
        <v>1</v>
      </c>
      <c r="D35" s="17">
        <v>1</v>
      </c>
      <c r="E35" s="17">
        <v>1</v>
      </c>
      <c r="F35" s="17">
        <v>1</v>
      </c>
      <c r="G35" s="17">
        <f t="shared" si="8"/>
        <v>0.022031166039763565</v>
      </c>
      <c r="H35" s="17">
        <v>1.107523555180146E-06</v>
      </c>
      <c r="I35" s="17">
        <v>13.666666666666666</v>
      </c>
      <c r="K35" s="17">
        <v>0.004969696969696969</v>
      </c>
    </row>
    <row r="36" spans="3:11" ht="12.75">
      <c r="C36" s="17">
        <v>0</v>
      </c>
      <c r="D36" s="17">
        <v>1</v>
      </c>
      <c r="E36" s="17">
        <v>0</v>
      </c>
      <c r="F36" s="17">
        <v>1</v>
      </c>
      <c r="G36" s="17">
        <f t="shared" si="8"/>
        <v>0.01719505642127888</v>
      </c>
      <c r="H36" s="17">
        <v>7.383490367867641E-07</v>
      </c>
      <c r="I36" s="17">
        <v>16</v>
      </c>
      <c r="K36" s="17">
        <v>0.0038787878787878787</v>
      </c>
    </row>
    <row r="37" spans="3:6" ht="12.75">
      <c r="C37" s="17">
        <v>1</v>
      </c>
      <c r="D37" s="17">
        <v>1</v>
      </c>
      <c r="E37" s="17">
        <v>1</v>
      </c>
      <c r="F37" s="17">
        <v>0</v>
      </c>
    </row>
  </sheetData>
  <printOptions verticalCentered="1"/>
  <pageMargins left="0.75" right="0.75" top="1" bottom="1" header="0.5" footer="0.5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"/>
  <sheetViews>
    <sheetView zoomScale="75" zoomScaleNormal="75" workbookViewId="0" topLeftCell="B13">
      <selection activeCell="AD34" sqref="AD34"/>
    </sheetView>
  </sheetViews>
  <sheetFormatPr defaultColWidth="9.00390625" defaultRowHeight="14.25"/>
  <cols>
    <col min="1" max="5" width="8.00390625" style="13" customWidth="1"/>
    <col min="6" max="6" width="9.00390625" style="13" customWidth="1"/>
    <col min="7" max="10" width="8.00390625" style="13" customWidth="1"/>
    <col min="11" max="11" width="9.50390625" style="13" customWidth="1"/>
    <col min="12" max="16384" width="8.00390625" style="13" customWidth="1"/>
  </cols>
  <sheetData>
    <row r="1" spans="1:32" ht="12.75">
      <c r="A1" s="13" t="s">
        <v>46</v>
      </c>
      <c r="G1" s="13" t="s">
        <v>47</v>
      </c>
      <c r="L1" s="13" t="s">
        <v>48</v>
      </c>
      <c r="Q1" s="13" t="s">
        <v>49</v>
      </c>
      <c r="V1" s="13" t="s">
        <v>50</v>
      </c>
      <c r="AA1" s="13" t="s">
        <v>51</v>
      </c>
      <c r="AF1" s="13" t="s">
        <v>68</v>
      </c>
    </row>
    <row r="2" spans="1:36" ht="12.75">
      <c r="A2" s="13" t="s">
        <v>52</v>
      </c>
      <c r="B2" s="13" t="s">
        <v>53</v>
      </c>
      <c r="C2" s="13" t="s">
        <v>54</v>
      </c>
      <c r="D2" s="13" t="s">
        <v>53</v>
      </c>
      <c r="E2" s="13" t="s">
        <v>55</v>
      </c>
      <c r="G2" s="13" t="s">
        <v>53</v>
      </c>
      <c r="H2" s="13" t="s">
        <v>54</v>
      </c>
      <c r="I2" s="13" t="s">
        <v>53</v>
      </c>
      <c r="J2" s="13" t="s">
        <v>55</v>
      </c>
      <c r="L2" s="13" t="s">
        <v>53</v>
      </c>
      <c r="M2" s="13" t="s">
        <v>54</v>
      </c>
      <c r="N2" s="13" t="s">
        <v>53</v>
      </c>
      <c r="O2" s="13" t="s">
        <v>55</v>
      </c>
      <c r="Q2" s="13" t="s">
        <v>53</v>
      </c>
      <c r="R2" s="13" t="s">
        <v>54</v>
      </c>
      <c r="S2" s="13" t="s">
        <v>53</v>
      </c>
      <c r="T2" s="13" t="s">
        <v>55</v>
      </c>
      <c r="V2" s="13" t="s">
        <v>53</v>
      </c>
      <c r="W2" s="13" t="s">
        <v>54</v>
      </c>
      <c r="X2" s="13" t="s">
        <v>53</v>
      </c>
      <c r="Y2" s="13" t="s">
        <v>55</v>
      </c>
      <c r="AA2" s="13" t="s">
        <v>53</v>
      </c>
      <c r="AB2" s="13" t="s">
        <v>54</v>
      </c>
      <c r="AC2" s="13" t="s">
        <v>53</v>
      </c>
      <c r="AD2" s="13" t="s">
        <v>55</v>
      </c>
      <c r="AF2" s="13" t="s">
        <v>52</v>
      </c>
      <c r="AG2" s="13" t="s">
        <v>53</v>
      </c>
      <c r="AH2" s="13" t="s">
        <v>54</v>
      </c>
      <c r="AI2" s="13" t="s">
        <v>53</v>
      </c>
      <c r="AJ2" s="13" t="s">
        <v>55</v>
      </c>
    </row>
    <row r="3" spans="2:36" ht="12.75">
      <c r="B3" s="13" t="s">
        <v>56</v>
      </c>
      <c r="C3" s="13" t="s">
        <v>56</v>
      </c>
      <c r="D3" s="13" t="s">
        <v>57</v>
      </c>
      <c r="E3" s="13" t="s">
        <v>58</v>
      </c>
      <c r="G3" s="13" t="s">
        <v>56</v>
      </c>
      <c r="H3" s="13" t="s">
        <v>56</v>
      </c>
      <c r="I3" s="13" t="s">
        <v>57</v>
      </c>
      <c r="J3" s="13" t="s">
        <v>59</v>
      </c>
      <c r="L3" s="13" t="s">
        <v>56</v>
      </c>
      <c r="M3" s="13" t="s">
        <v>56</v>
      </c>
      <c r="N3" s="13" t="s">
        <v>57</v>
      </c>
      <c r="O3" s="13" t="s">
        <v>59</v>
      </c>
      <c r="Q3" s="13" t="s">
        <v>56</v>
      </c>
      <c r="R3" s="13" t="s">
        <v>56</v>
      </c>
      <c r="S3" s="13" t="s">
        <v>57</v>
      </c>
      <c r="T3" s="13" t="s">
        <v>59</v>
      </c>
      <c r="V3" s="13" t="s">
        <v>56</v>
      </c>
      <c r="W3" s="13" t="s">
        <v>56</v>
      </c>
      <c r="X3" s="13" t="s">
        <v>57</v>
      </c>
      <c r="Y3" s="13" t="s">
        <v>59</v>
      </c>
      <c r="AA3" s="13" t="s">
        <v>56</v>
      </c>
      <c r="AB3" s="13" t="s">
        <v>56</v>
      </c>
      <c r="AC3" s="13" t="s">
        <v>57</v>
      </c>
      <c r="AD3" s="13" t="s">
        <v>59</v>
      </c>
      <c r="AG3" s="13" t="s">
        <v>56</v>
      </c>
      <c r="AH3" s="13" t="s">
        <v>56</v>
      </c>
      <c r="AI3" s="13" t="s">
        <v>57</v>
      </c>
      <c r="AJ3" s="13" t="s">
        <v>58</v>
      </c>
    </row>
    <row r="4" spans="1:36" ht="12.75">
      <c r="A4" s="13" t="s">
        <v>60</v>
      </c>
      <c r="B4" s="13" t="s">
        <v>61</v>
      </c>
      <c r="C4" s="13" t="s">
        <v>62</v>
      </c>
      <c r="D4" s="13" t="s">
        <v>63</v>
      </c>
      <c r="E4" s="13" t="s">
        <v>61</v>
      </c>
      <c r="G4" s="13" t="s">
        <v>64</v>
      </c>
      <c r="H4" s="13" t="s">
        <v>62</v>
      </c>
      <c r="I4" s="13" t="s">
        <v>62</v>
      </c>
      <c r="J4" s="13" t="s">
        <v>65</v>
      </c>
      <c r="L4" s="13" t="s">
        <v>64</v>
      </c>
      <c r="M4" s="13" t="s">
        <v>62</v>
      </c>
      <c r="N4" s="13" t="s">
        <v>62</v>
      </c>
      <c r="O4" s="13" t="s">
        <v>65</v>
      </c>
      <c r="Q4" s="13" t="s">
        <v>64</v>
      </c>
      <c r="R4" s="13" t="s">
        <v>62</v>
      </c>
      <c r="S4" s="13" t="s">
        <v>62</v>
      </c>
      <c r="T4" s="13" t="s">
        <v>65</v>
      </c>
      <c r="V4" s="13" t="s">
        <v>64</v>
      </c>
      <c r="W4" s="13" t="s">
        <v>62</v>
      </c>
      <c r="X4" s="13" t="s">
        <v>62</v>
      </c>
      <c r="Y4" s="13" t="s">
        <v>65</v>
      </c>
      <c r="AA4" s="13" t="s">
        <v>66</v>
      </c>
      <c r="AB4" s="13" t="s">
        <v>67</v>
      </c>
      <c r="AC4" s="13" t="s">
        <v>62</v>
      </c>
      <c r="AD4" s="13" t="s">
        <v>67</v>
      </c>
      <c r="AF4" s="13" t="s">
        <v>60</v>
      </c>
      <c r="AG4" s="13" t="s">
        <v>61</v>
      </c>
      <c r="AH4" s="13" t="s">
        <v>62</v>
      </c>
      <c r="AI4" s="13" t="s">
        <v>63</v>
      </c>
      <c r="AJ4" s="13" t="s">
        <v>61</v>
      </c>
    </row>
    <row r="5" spans="1:35" ht="14.25">
      <c r="A5" s="13">
        <v>100</v>
      </c>
      <c r="B5" s="13">
        <v>0</v>
      </c>
      <c r="C5" s="13">
        <v>0</v>
      </c>
      <c r="D5" s="13">
        <v>0</v>
      </c>
      <c r="E5" s="13">
        <v>0</v>
      </c>
      <c r="G5" s="13">
        <v>0</v>
      </c>
      <c r="H5" s="13">
        <v>0</v>
      </c>
      <c r="I5" s="13">
        <v>0</v>
      </c>
      <c r="J5" s="13">
        <v>0</v>
      </c>
      <c r="L5" s="13">
        <v>0</v>
      </c>
      <c r="M5" s="13">
        <v>0</v>
      </c>
      <c r="N5" s="13">
        <v>0</v>
      </c>
      <c r="O5" s="13">
        <v>0</v>
      </c>
      <c r="Q5" s="13">
        <v>0</v>
      </c>
      <c r="R5" s="13">
        <v>0</v>
      </c>
      <c r="S5" s="13">
        <v>0</v>
      </c>
      <c r="T5" s="13">
        <v>0</v>
      </c>
      <c r="V5" s="13">
        <v>0</v>
      </c>
      <c r="W5" s="13">
        <v>0</v>
      </c>
      <c r="X5" s="13">
        <v>0</v>
      </c>
      <c r="Y5" s="13">
        <v>0</v>
      </c>
      <c r="AA5" s="13">
        <v>0</v>
      </c>
      <c r="AB5" s="13">
        <v>0</v>
      </c>
      <c r="AC5" s="13">
        <v>0</v>
      </c>
      <c r="AD5" s="13">
        <v>0</v>
      </c>
      <c r="AF5">
        <v>100</v>
      </c>
      <c r="AG5">
        <v>0</v>
      </c>
      <c r="AH5"/>
      <c r="AI5">
        <v>0</v>
      </c>
    </row>
    <row r="6" spans="1:36" ht="14.25">
      <c r="A6" s="13">
        <v>95</v>
      </c>
      <c r="B6" s="13">
        <v>0</v>
      </c>
      <c r="C6" s="13">
        <v>0</v>
      </c>
      <c r="D6" s="13">
        <v>0</v>
      </c>
      <c r="E6" s="13">
        <v>0</v>
      </c>
      <c r="G6" s="13">
        <v>0</v>
      </c>
      <c r="H6" s="13">
        <v>0</v>
      </c>
      <c r="I6" s="13">
        <v>0</v>
      </c>
      <c r="J6" s="13">
        <v>0</v>
      </c>
      <c r="L6" s="13">
        <v>0</v>
      </c>
      <c r="M6" s="13">
        <v>0</v>
      </c>
      <c r="N6" s="13">
        <v>0</v>
      </c>
      <c r="O6" s="13">
        <v>0</v>
      </c>
      <c r="Q6" s="13">
        <v>3</v>
      </c>
      <c r="R6" s="13">
        <v>0.79</v>
      </c>
      <c r="S6" s="13">
        <v>3</v>
      </c>
      <c r="T6" s="13">
        <v>1</v>
      </c>
      <c r="V6" s="13">
        <v>0</v>
      </c>
      <c r="W6" s="13">
        <v>0</v>
      </c>
      <c r="X6" s="13">
        <v>0</v>
      </c>
      <c r="Y6" s="13">
        <v>0</v>
      </c>
      <c r="AA6" s="13">
        <v>10</v>
      </c>
      <c r="AB6" s="13">
        <v>0.51</v>
      </c>
      <c r="AC6" s="13">
        <v>10</v>
      </c>
      <c r="AD6" s="13">
        <v>1</v>
      </c>
      <c r="AF6">
        <v>95</v>
      </c>
      <c r="AG6">
        <v>13</v>
      </c>
      <c r="AH6"/>
      <c r="AI6">
        <v>13</v>
      </c>
      <c r="AJ6" s="13">
        <v>1</v>
      </c>
    </row>
    <row r="7" spans="1:36" ht="14.25">
      <c r="A7" s="13">
        <v>90</v>
      </c>
      <c r="B7" s="13">
        <v>0</v>
      </c>
      <c r="C7" s="13">
        <v>0</v>
      </c>
      <c r="D7" s="13">
        <v>0</v>
      </c>
      <c r="E7" s="13">
        <v>0</v>
      </c>
      <c r="G7" s="13">
        <v>0</v>
      </c>
      <c r="H7" s="13">
        <v>0</v>
      </c>
      <c r="I7" s="13">
        <v>0</v>
      </c>
      <c r="J7" s="13">
        <v>0</v>
      </c>
      <c r="L7" s="13">
        <v>0</v>
      </c>
      <c r="M7" s="13">
        <v>0</v>
      </c>
      <c r="N7" s="13">
        <v>0</v>
      </c>
      <c r="O7" s="13">
        <v>0</v>
      </c>
      <c r="Q7" s="13">
        <v>5</v>
      </c>
      <c r="R7" s="13">
        <v>1.32</v>
      </c>
      <c r="S7" s="13">
        <v>5</v>
      </c>
      <c r="T7" s="13">
        <v>1</v>
      </c>
      <c r="V7" s="13">
        <v>1</v>
      </c>
      <c r="W7" s="13">
        <v>0.18</v>
      </c>
      <c r="X7" s="13">
        <v>1</v>
      </c>
      <c r="Y7" s="13">
        <v>1</v>
      </c>
      <c r="AA7" s="13">
        <v>17</v>
      </c>
      <c r="AB7" s="13">
        <v>0.87</v>
      </c>
      <c r="AC7" s="13">
        <v>17</v>
      </c>
      <c r="AD7" s="13">
        <v>1</v>
      </c>
      <c r="AF7">
        <v>90</v>
      </c>
      <c r="AG7">
        <v>23</v>
      </c>
      <c r="AH7"/>
      <c r="AI7">
        <v>23</v>
      </c>
      <c r="AJ7" s="13">
        <v>1</v>
      </c>
    </row>
    <row r="8" spans="1:36" ht="14.25">
      <c r="A8" s="13">
        <v>85</v>
      </c>
      <c r="B8" s="13">
        <v>0</v>
      </c>
      <c r="C8" s="13">
        <v>0</v>
      </c>
      <c r="D8" s="13">
        <v>0</v>
      </c>
      <c r="E8" s="13">
        <v>0</v>
      </c>
      <c r="G8" s="13">
        <v>0</v>
      </c>
      <c r="H8" s="13">
        <v>0</v>
      </c>
      <c r="I8" s="13">
        <v>0</v>
      </c>
      <c r="J8" s="13">
        <v>0</v>
      </c>
      <c r="L8" s="13">
        <v>1</v>
      </c>
      <c r="M8" s="13">
        <v>0.53</v>
      </c>
      <c r="N8" s="13">
        <v>1</v>
      </c>
      <c r="O8" s="13">
        <v>1</v>
      </c>
      <c r="Q8" s="13">
        <v>10</v>
      </c>
      <c r="R8" s="13">
        <v>2.65</v>
      </c>
      <c r="S8" s="13">
        <v>10</v>
      </c>
      <c r="T8" s="13">
        <v>1</v>
      </c>
      <c r="V8" s="13">
        <v>1</v>
      </c>
      <c r="W8" s="13">
        <v>0.18</v>
      </c>
      <c r="X8" s="13">
        <v>1</v>
      </c>
      <c r="Y8" s="13">
        <v>1</v>
      </c>
      <c r="AA8" s="13">
        <v>26</v>
      </c>
      <c r="AB8" s="13">
        <v>1.33</v>
      </c>
      <c r="AC8" s="13">
        <v>26</v>
      </c>
      <c r="AD8" s="13">
        <v>1</v>
      </c>
      <c r="AF8">
        <v>85</v>
      </c>
      <c r="AG8">
        <v>38</v>
      </c>
      <c r="AH8"/>
      <c r="AI8">
        <v>38</v>
      </c>
      <c r="AJ8" s="13">
        <v>1</v>
      </c>
    </row>
    <row r="9" spans="1:37" ht="14.25">
      <c r="A9" s="13">
        <v>80</v>
      </c>
      <c r="B9" s="13">
        <v>2</v>
      </c>
      <c r="C9" s="13">
        <v>0.95</v>
      </c>
      <c r="D9" s="13">
        <v>2</v>
      </c>
      <c r="E9" s="13">
        <v>1</v>
      </c>
      <c r="F9">
        <v>0</v>
      </c>
      <c r="G9" s="13">
        <v>1</v>
      </c>
      <c r="H9" s="13">
        <v>0.43</v>
      </c>
      <c r="I9" s="13">
        <v>1</v>
      </c>
      <c r="J9" s="13">
        <v>1</v>
      </c>
      <c r="K9">
        <v>0</v>
      </c>
      <c r="L9" s="13">
        <v>3</v>
      </c>
      <c r="M9" s="13">
        <v>1.58</v>
      </c>
      <c r="N9" s="13">
        <v>3</v>
      </c>
      <c r="O9" s="13">
        <v>1</v>
      </c>
      <c r="P9">
        <v>0</v>
      </c>
      <c r="Q9" s="13">
        <v>12</v>
      </c>
      <c r="R9" s="13">
        <v>3.17</v>
      </c>
      <c r="S9" s="13">
        <v>12</v>
      </c>
      <c r="T9" s="13">
        <v>1</v>
      </c>
      <c r="U9">
        <v>0</v>
      </c>
      <c r="V9" s="13">
        <v>1</v>
      </c>
      <c r="W9" s="13">
        <v>0.18</v>
      </c>
      <c r="X9" s="13">
        <v>1</v>
      </c>
      <c r="Y9" s="13">
        <v>1</v>
      </c>
      <c r="Z9">
        <v>0</v>
      </c>
      <c r="AA9" s="13">
        <v>38</v>
      </c>
      <c r="AB9" s="13">
        <v>1.95</v>
      </c>
      <c r="AC9" s="13">
        <v>38</v>
      </c>
      <c r="AD9" s="13">
        <v>1</v>
      </c>
      <c r="AE9">
        <v>0</v>
      </c>
      <c r="AF9">
        <v>80</v>
      </c>
      <c r="AG9">
        <v>57</v>
      </c>
      <c r="AH9"/>
      <c r="AI9">
        <v>57</v>
      </c>
      <c r="AJ9" s="13">
        <v>1</v>
      </c>
      <c r="AK9">
        <v>0</v>
      </c>
    </row>
    <row r="10" spans="1:37" ht="14.25">
      <c r="A10" s="13">
        <v>75</v>
      </c>
      <c r="B10" s="13">
        <v>7</v>
      </c>
      <c r="C10" s="13">
        <v>3.33</v>
      </c>
      <c r="D10" s="13">
        <v>7</v>
      </c>
      <c r="E10" s="13">
        <v>1</v>
      </c>
      <c r="F10">
        <v>0</v>
      </c>
      <c r="G10" s="13">
        <v>1</v>
      </c>
      <c r="H10" s="13">
        <v>0.43</v>
      </c>
      <c r="I10" s="13">
        <v>1</v>
      </c>
      <c r="J10" s="13">
        <v>1</v>
      </c>
      <c r="K10">
        <v>0</v>
      </c>
      <c r="L10" s="13">
        <v>6</v>
      </c>
      <c r="M10" s="13">
        <v>3.16</v>
      </c>
      <c r="N10" s="13">
        <v>6</v>
      </c>
      <c r="O10" s="13">
        <v>1</v>
      </c>
      <c r="P10">
        <v>0</v>
      </c>
      <c r="Q10" s="13">
        <v>20</v>
      </c>
      <c r="R10" s="13">
        <v>5.29</v>
      </c>
      <c r="S10" s="13">
        <v>20</v>
      </c>
      <c r="T10" s="13">
        <v>1</v>
      </c>
      <c r="U10">
        <v>0</v>
      </c>
      <c r="V10" s="13">
        <v>2</v>
      </c>
      <c r="W10" s="13">
        <v>0.36</v>
      </c>
      <c r="X10" s="13">
        <v>2</v>
      </c>
      <c r="Y10" s="13">
        <v>1</v>
      </c>
      <c r="Z10">
        <v>0</v>
      </c>
      <c r="AA10" s="13">
        <v>43</v>
      </c>
      <c r="AB10" s="13">
        <v>2.2</v>
      </c>
      <c r="AC10" s="13">
        <v>43</v>
      </c>
      <c r="AD10" s="13">
        <v>1</v>
      </c>
      <c r="AE10">
        <v>0</v>
      </c>
      <c r="AF10">
        <v>75</v>
      </c>
      <c r="AG10">
        <v>79</v>
      </c>
      <c r="AH10"/>
      <c r="AI10">
        <v>79</v>
      </c>
      <c r="AJ10" s="13">
        <v>1</v>
      </c>
      <c r="AK10">
        <v>0</v>
      </c>
    </row>
    <row r="11" spans="1:37" ht="14.25">
      <c r="A11" s="13">
        <v>70</v>
      </c>
      <c r="B11" s="13">
        <v>10</v>
      </c>
      <c r="C11" s="13">
        <v>4.76</v>
      </c>
      <c r="D11" s="13">
        <v>10</v>
      </c>
      <c r="E11" s="13">
        <v>1</v>
      </c>
      <c r="F11">
        <v>0</v>
      </c>
      <c r="G11" s="13">
        <v>1</v>
      </c>
      <c r="H11" s="13">
        <v>0.43</v>
      </c>
      <c r="I11" s="13">
        <v>1</v>
      </c>
      <c r="J11" s="13">
        <v>1</v>
      </c>
      <c r="K11">
        <v>0</v>
      </c>
      <c r="L11" s="13">
        <v>9</v>
      </c>
      <c r="M11" s="13">
        <v>4.74</v>
      </c>
      <c r="N11" s="13">
        <v>9</v>
      </c>
      <c r="O11" s="13">
        <v>1</v>
      </c>
      <c r="P11">
        <v>0</v>
      </c>
      <c r="Q11" s="13">
        <v>32</v>
      </c>
      <c r="R11" s="13">
        <v>8.47</v>
      </c>
      <c r="S11" s="13">
        <v>32</v>
      </c>
      <c r="T11" s="13">
        <v>1</v>
      </c>
      <c r="U11">
        <v>0</v>
      </c>
      <c r="V11" s="13">
        <v>3</v>
      </c>
      <c r="W11" s="13">
        <v>0.53</v>
      </c>
      <c r="X11" s="13">
        <v>3</v>
      </c>
      <c r="Y11" s="13">
        <v>1</v>
      </c>
      <c r="Z11">
        <v>0</v>
      </c>
      <c r="AA11" s="13">
        <v>49</v>
      </c>
      <c r="AB11" s="13">
        <v>2.51</v>
      </c>
      <c r="AC11" s="13">
        <v>49</v>
      </c>
      <c r="AD11" s="13">
        <v>1</v>
      </c>
      <c r="AE11">
        <v>0</v>
      </c>
      <c r="AF11">
        <v>70</v>
      </c>
      <c r="AG11">
        <v>104</v>
      </c>
      <c r="AH11"/>
      <c r="AI11">
        <v>104</v>
      </c>
      <c r="AJ11" s="13">
        <v>1</v>
      </c>
      <c r="AK11">
        <v>0</v>
      </c>
    </row>
    <row r="12" spans="1:37" ht="14.25">
      <c r="A12" s="13">
        <v>65</v>
      </c>
      <c r="B12" s="13">
        <v>14</v>
      </c>
      <c r="C12" s="13">
        <v>6.67</v>
      </c>
      <c r="D12" s="13">
        <v>14</v>
      </c>
      <c r="E12" s="13">
        <v>1</v>
      </c>
      <c r="F12">
        <v>0</v>
      </c>
      <c r="G12" s="13">
        <v>1</v>
      </c>
      <c r="H12" s="13">
        <v>0.43</v>
      </c>
      <c r="I12" s="13">
        <v>1</v>
      </c>
      <c r="J12" s="13">
        <v>1</v>
      </c>
      <c r="K12">
        <v>0</v>
      </c>
      <c r="L12" s="13">
        <v>10</v>
      </c>
      <c r="M12" s="13">
        <v>5.26</v>
      </c>
      <c r="N12" s="13">
        <v>10</v>
      </c>
      <c r="O12" s="13">
        <v>1</v>
      </c>
      <c r="P12">
        <v>0</v>
      </c>
      <c r="Q12" s="13">
        <v>46</v>
      </c>
      <c r="R12" s="13">
        <v>12.17</v>
      </c>
      <c r="S12" s="13">
        <v>46</v>
      </c>
      <c r="T12" s="13">
        <v>1</v>
      </c>
      <c r="U12">
        <v>0</v>
      </c>
      <c r="V12" s="13">
        <v>3</v>
      </c>
      <c r="W12" s="13">
        <v>0.53</v>
      </c>
      <c r="X12" s="13">
        <v>3</v>
      </c>
      <c r="Y12" s="13">
        <v>1</v>
      </c>
      <c r="Z12">
        <v>0</v>
      </c>
      <c r="AA12" s="13">
        <v>70</v>
      </c>
      <c r="AB12" s="13">
        <v>3.58</v>
      </c>
      <c r="AC12" s="13">
        <v>69</v>
      </c>
      <c r="AD12" s="13">
        <v>0.9856999999999999</v>
      </c>
      <c r="AE12">
        <v>0.00309410909812681</v>
      </c>
      <c r="AF12">
        <v>65</v>
      </c>
      <c r="AG12">
        <v>144</v>
      </c>
      <c r="AH12"/>
      <c r="AI12">
        <v>143</v>
      </c>
      <c r="AJ12" s="13">
        <v>0.993055556</v>
      </c>
      <c r="AK12">
        <v>0.00136668195940034</v>
      </c>
    </row>
    <row r="13" spans="1:37" ht="14.25">
      <c r="A13" s="13">
        <v>60</v>
      </c>
      <c r="B13" s="13">
        <v>14</v>
      </c>
      <c r="C13" s="13">
        <v>6.67</v>
      </c>
      <c r="D13" s="13">
        <v>14</v>
      </c>
      <c r="E13" s="13">
        <v>1</v>
      </c>
      <c r="F13">
        <v>0</v>
      </c>
      <c r="G13" s="13">
        <v>3</v>
      </c>
      <c r="H13" s="13">
        <v>1.3</v>
      </c>
      <c r="I13" s="13">
        <v>3</v>
      </c>
      <c r="J13" s="13">
        <v>1</v>
      </c>
      <c r="K13">
        <v>0</v>
      </c>
      <c r="L13" s="13">
        <v>13</v>
      </c>
      <c r="M13" s="13">
        <v>6.84</v>
      </c>
      <c r="N13" s="13">
        <v>13</v>
      </c>
      <c r="O13" s="13">
        <v>1</v>
      </c>
      <c r="P13">
        <v>0</v>
      </c>
      <c r="Q13" s="13">
        <v>57</v>
      </c>
      <c r="R13" s="13">
        <v>15.08</v>
      </c>
      <c r="S13" s="13">
        <v>57</v>
      </c>
      <c r="T13" s="13">
        <v>1</v>
      </c>
      <c r="U13">
        <v>0</v>
      </c>
      <c r="V13" s="13">
        <v>3</v>
      </c>
      <c r="W13" s="13">
        <v>0.53</v>
      </c>
      <c r="X13" s="13">
        <v>3</v>
      </c>
      <c r="Y13" s="13">
        <v>1</v>
      </c>
      <c r="Z13">
        <v>0</v>
      </c>
      <c r="AA13" s="13">
        <v>80</v>
      </c>
      <c r="AB13" s="13">
        <v>4.1</v>
      </c>
      <c r="AC13" s="13">
        <v>79</v>
      </c>
      <c r="AD13" s="13">
        <v>0.9875</v>
      </c>
      <c r="AE13">
        <v>0.00263704520389913</v>
      </c>
      <c r="AF13">
        <v>60</v>
      </c>
      <c r="AG13">
        <v>170</v>
      </c>
      <c r="AH13"/>
      <c r="AI13">
        <v>169</v>
      </c>
      <c r="AJ13" s="13">
        <v>0.994117647</v>
      </c>
      <c r="AK13">
        <v>0.00127178877626886</v>
      </c>
    </row>
    <row r="14" spans="1:37" ht="14.25">
      <c r="A14" s="13">
        <v>55</v>
      </c>
      <c r="B14" s="13">
        <v>15</v>
      </c>
      <c r="C14" s="13">
        <v>7.14</v>
      </c>
      <c r="D14" s="13">
        <v>15</v>
      </c>
      <c r="E14" s="13">
        <v>1</v>
      </c>
      <c r="F14">
        <v>0</v>
      </c>
      <c r="G14" s="13">
        <v>5</v>
      </c>
      <c r="H14" s="13">
        <v>2.16</v>
      </c>
      <c r="I14" s="13">
        <v>5</v>
      </c>
      <c r="J14" s="13">
        <v>1</v>
      </c>
      <c r="K14">
        <v>0</v>
      </c>
      <c r="L14" s="13">
        <v>13</v>
      </c>
      <c r="M14" s="13">
        <v>6.84</v>
      </c>
      <c r="N14" s="13">
        <v>13</v>
      </c>
      <c r="O14" s="13">
        <v>1</v>
      </c>
      <c r="P14">
        <v>0</v>
      </c>
      <c r="Q14" s="13">
        <v>60</v>
      </c>
      <c r="R14" s="13">
        <v>15.87</v>
      </c>
      <c r="S14" s="13">
        <v>60</v>
      </c>
      <c r="T14" s="13">
        <v>1</v>
      </c>
      <c r="U14">
        <v>0</v>
      </c>
      <c r="V14" s="13">
        <v>5</v>
      </c>
      <c r="W14" s="13">
        <v>0.89</v>
      </c>
      <c r="X14" s="13">
        <v>4</v>
      </c>
      <c r="Y14" s="13">
        <v>0.8</v>
      </c>
      <c r="Z14">
        <v>0.0451092839668288</v>
      </c>
      <c r="AA14" s="13">
        <v>106</v>
      </c>
      <c r="AB14" s="13">
        <v>5.43</v>
      </c>
      <c r="AC14" s="13">
        <v>94</v>
      </c>
      <c r="AD14" s="13">
        <v>0.8868</v>
      </c>
      <c r="AE14">
        <v>0.00599648244073555</v>
      </c>
      <c r="AF14">
        <v>55</v>
      </c>
      <c r="AG14">
        <v>204</v>
      </c>
      <c r="AH14"/>
      <c r="AI14">
        <v>191</v>
      </c>
      <c r="AJ14" s="13">
        <v>0.93627451</v>
      </c>
      <c r="AK14">
        <v>0.00386613655405998</v>
      </c>
    </row>
    <row r="15" spans="1:37" ht="14.25">
      <c r="A15" s="13">
        <v>50</v>
      </c>
      <c r="B15" s="13">
        <v>20</v>
      </c>
      <c r="C15" s="13">
        <v>9.52</v>
      </c>
      <c r="D15" s="13">
        <v>20</v>
      </c>
      <c r="E15" s="13">
        <v>1</v>
      </c>
      <c r="F15">
        <v>0</v>
      </c>
      <c r="G15" s="13">
        <v>6</v>
      </c>
      <c r="H15" s="13">
        <v>2.6</v>
      </c>
      <c r="I15" s="13">
        <v>6</v>
      </c>
      <c r="J15" s="13">
        <v>1</v>
      </c>
      <c r="K15">
        <v>0</v>
      </c>
      <c r="L15" s="13">
        <v>13</v>
      </c>
      <c r="M15" s="13">
        <v>6.84</v>
      </c>
      <c r="N15" s="13">
        <v>13</v>
      </c>
      <c r="O15" s="13">
        <v>1</v>
      </c>
      <c r="P15">
        <v>0</v>
      </c>
      <c r="Q15" s="13">
        <v>64</v>
      </c>
      <c r="R15" s="13">
        <v>16.93</v>
      </c>
      <c r="S15" s="13">
        <v>64</v>
      </c>
      <c r="T15" s="13">
        <v>1</v>
      </c>
      <c r="U15">
        <v>0</v>
      </c>
      <c r="V15" s="13">
        <v>9</v>
      </c>
      <c r="W15" s="13">
        <v>1.6</v>
      </c>
      <c r="X15" s="13">
        <v>4</v>
      </c>
      <c r="Y15" s="13">
        <v>0.44439999999999996</v>
      </c>
      <c r="Z15">
        <v>0.0402158376762191</v>
      </c>
      <c r="AA15" s="13">
        <v>197</v>
      </c>
      <c r="AB15" s="13">
        <v>10.09</v>
      </c>
      <c r="AC15" s="13">
        <v>142</v>
      </c>
      <c r="AD15" s="13">
        <v>0.7208</v>
      </c>
      <c r="AE15">
        <v>0.00659791578890706</v>
      </c>
      <c r="AF15">
        <v>50</v>
      </c>
      <c r="AG15">
        <v>309</v>
      </c>
      <c r="AH15"/>
      <c r="AI15">
        <v>249</v>
      </c>
      <c r="AJ15" s="13">
        <v>0.805825243</v>
      </c>
      <c r="AK15">
        <v>0.00473504488791553</v>
      </c>
    </row>
    <row r="16" spans="1:37" ht="14.25">
      <c r="A16" s="13">
        <v>45</v>
      </c>
      <c r="B16" s="13">
        <v>25</v>
      </c>
      <c r="C16" s="13">
        <v>11.9</v>
      </c>
      <c r="D16" s="13">
        <v>24</v>
      </c>
      <c r="E16" s="13">
        <v>0.96</v>
      </c>
      <c r="F16">
        <v>0.00785769696876206</v>
      </c>
      <c r="G16" s="13">
        <v>10</v>
      </c>
      <c r="H16" s="13">
        <v>4.33</v>
      </c>
      <c r="I16" s="13">
        <v>10</v>
      </c>
      <c r="J16" s="13">
        <v>1</v>
      </c>
      <c r="K16">
        <v>0</v>
      </c>
      <c r="L16" s="13">
        <v>14</v>
      </c>
      <c r="M16" s="13">
        <v>7.37</v>
      </c>
      <c r="N16" s="13">
        <v>13</v>
      </c>
      <c r="O16" s="13">
        <v>0.9286</v>
      </c>
      <c r="P16">
        <v>0.0155115079143769</v>
      </c>
      <c r="Q16" s="13">
        <v>66</v>
      </c>
      <c r="R16" s="13">
        <v>17.46</v>
      </c>
      <c r="S16" s="13">
        <v>66</v>
      </c>
      <c r="T16" s="13">
        <v>1</v>
      </c>
      <c r="U16">
        <v>0</v>
      </c>
      <c r="V16" s="13">
        <v>17</v>
      </c>
      <c r="W16" s="13">
        <v>3.03</v>
      </c>
      <c r="X16" s="13">
        <v>7</v>
      </c>
      <c r="Y16" s="13">
        <v>0.4118</v>
      </c>
      <c r="Z16">
        <v>0.0263606843950945</v>
      </c>
      <c r="AA16" s="13">
        <v>315</v>
      </c>
      <c r="AB16" s="13">
        <v>16.13</v>
      </c>
      <c r="AC16" s="13">
        <v>192</v>
      </c>
      <c r="AD16" s="13">
        <v>0.6095</v>
      </c>
      <c r="AE16">
        <v>0.00526091981017202</v>
      </c>
      <c r="AF16">
        <v>45</v>
      </c>
      <c r="AG16">
        <v>447</v>
      </c>
      <c r="AH16"/>
      <c r="AI16">
        <v>312</v>
      </c>
      <c r="AJ16" s="13">
        <v>0.697986577</v>
      </c>
      <c r="AK16">
        <v>0.00430793959059892</v>
      </c>
    </row>
    <row r="17" spans="1:37" ht="14.25">
      <c r="A17" s="13">
        <v>40</v>
      </c>
      <c r="B17" s="13">
        <v>28</v>
      </c>
      <c r="C17" s="13">
        <v>13.33</v>
      </c>
      <c r="D17" s="13">
        <v>24</v>
      </c>
      <c r="E17" s="13">
        <v>0.8571</v>
      </c>
      <c r="F17">
        <v>0.0128085062735668</v>
      </c>
      <c r="G17" s="13">
        <v>16</v>
      </c>
      <c r="H17" s="13">
        <v>6.93</v>
      </c>
      <c r="I17" s="13">
        <v>15</v>
      </c>
      <c r="J17" s="13">
        <v>0.9375</v>
      </c>
      <c r="K17">
        <v>0.0144519064486316</v>
      </c>
      <c r="L17" s="13">
        <v>20</v>
      </c>
      <c r="M17" s="13">
        <v>10.53</v>
      </c>
      <c r="N17" s="13">
        <v>19</v>
      </c>
      <c r="O17" s="13">
        <v>0.95</v>
      </c>
      <c r="P17">
        <v>0.0117170718543289</v>
      </c>
      <c r="Q17" s="13">
        <v>70</v>
      </c>
      <c r="R17" s="13">
        <v>18.52</v>
      </c>
      <c r="S17" s="13">
        <v>67</v>
      </c>
      <c r="T17" s="13">
        <v>0.9571</v>
      </c>
      <c r="U17">
        <v>0.00505074300853563</v>
      </c>
      <c r="V17" s="13">
        <v>23</v>
      </c>
      <c r="W17" s="13">
        <v>4.1</v>
      </c>
      <c r="X17" s="13">
        <v>8</v>
      </c>
      <c r="Y17" s="13">
        <v>0.3478</v>
      </c>
      <c r="Z17">
        <v>0.0247323343823425</v>
      </c>
      <c r="AA17" s="13">
        <v>382</v>
      </c>
      <c r="AB17" s="13">
        <v>19.56</v>
      </c>
      <c r="AC17" s="13">
        <v>226</v>
      </c>
      <c r="AD17" s="13">
        <v>0.5916</v>
      </c>
      <c r="AE17">
        <v>0.00530970924297159</v>
      </c>
      <c r="AF17">
        <v>40</v>
      </c>
      <c r="AG17">
        <v>539</v>
      </c>
      <c r="AH17"/>
      <c r="AI17">
        <v>359</v>
      </c>
      <c r="AJ17" s="13">
        <v>0.666048237</v>
      </c>
      <c r="AK17">
        <v>0.00398564334069125</v>
      </c>
    </row>
    <row r="18" spans="1:37" ht="14.25">
      <c r="A18" s="13">
        <v>35</v>
      </c>
      <c r="B18" s="13">
        <v>31</v>
      </c>
      <c r="C18" s="13">
        <v>14.76</v>
      </c>
      <c r="D18" s="13">
        <v>27</v>
      </c>
      <c r="E18" s="13">
        <v>0.871</v>
      </c>
      <c r="F18">
        <v>0.0135441126363311</v>
      </c>
      <c r="G18" s="13">
        <v>44</v>
      </c>
      <c r="H18" s="13">
        <v>19.05</v>
      </c>
      <c r="I18" s="13">
        <v>35</v>
      </c>
      <c r="J18" s="13">
        <v>0.7955</v>
      </c>
      <c r="K18">
        <v>0.0129036697581788</v>
      </c>
      <c r="L18" s="13">
        <v>42</v>
      </c>
      <c r="M18" s="13">
        <v>22.11</v>
      </c>
      <c r="N18" s="13">
        <v>29</v>
      </c>
      <c r="O18" s="13">
        <v>0.6905</v>
      </c>
      <c r="P18">
        <v>0.0150781405251002</v>
      </c>
      <c r="Q18" s="13">
        <v>102</v>
      </c>
      <c r="R18" s="13">
        <v>26.98</v>
      </c>
      <c r="S18" s="13">
        <v>80</v>
      </c>
      <c r="T18" s="13">
        <v>0.7843000000000001</v>
      </c>
      <c r="U18">
        <v>0.00852474240878249</v>
      </c>
      <c r="V18" s="13">
        <v>30</v>
      </c>
      <c r="W18" s="13">
        <v>5.35</v>
      </c>
      <c r="X18" s="13">
        <v>10</v>
      </c>
      <c r="Y18" s="13">
        <v>0.3333</v>
      </c>
      <c r="Z18">
        <v>0.020062233982613</v>
      </c>
      <c r="AA18" s="13">
        <v>434</v>
      </c>
      <c r="AB18" s="13">
        <v>22.22</v>
      </c>
      <c r="AC18" s="13">
        <v>254</v>
      </c>
      <c r="AD18" s="13">
        <v>0.5853</v>
      </c>
      <c r="AE18">
        <v>0.00517219041341131</v>
      </c>
      <c r="AF18">
        <v>35</v>
      </c>
      <c r="AG18">
        <v>683</v>
      </c>
      <c r="AH18"/>
      <c r="AI18">
        <v>435</v>
      </c>
      <c r="AJ18" s="13">
        <v>0.636896047</v>
      </c>
      <c r="AK18">
        <v>0.0042878163656901</v>
      </c>
    </row>
    <row r="19" spans="1:37" ht="14.25">
      <c r="A19" s="13">
        <v>30</v>
      </c>
      <c r="B19" s="13">
        <v>35</v>
      </c>
      <c r="C19" s="13">
        <v>16.67</v>
      </c>
      <c r="D19" s="13">
        <v>31</v>
      </c>
      <c r="E19" s="13">
        <v>0.8856999999999999</v>
      </c>
      <c r="F19">
        <v>0.0107333139091049</v>
      </c>
      <c r="G19" s="13">
        <v>120</v>
      </c>
      <c r="H19" s="13">
        <v>51.95</v>
      </c>
      <c r="I19" s="13">
        <v>85</v>
      </c>
      <c r="J19" s="13">
        <v>0.7082999999999999</v>
      </c>
      <c r="K19">
        <v>0.00910241352398314</v>
      </c>
      <c r="L19" s="13">
        <v>109</v>
      </c>
      <c r="M19" s="13">
        <v>57.37</v>
      </c>
      <c r="N19" s="13">
        <v>42</v>
      </c>
      <c r="O19" s="13">
        <v>0.38530000000000003</v>
      </c>
      <c r="P19">
        <v>0.00947947255916699</v>
      </c>
      <c r="Q19" s="13">
        <v>159</v>
      </c>
      <c r="R19" s="13">
        <v>42.06</v>
      </c>
      <c r="S19" s="13">
        <v>95</v>
      </c>
      <c r="T19" s="13">
        <v>0.5975</v>
      </c>
      <c r="U19">
        <v>0.00890385989516982</v>
      </c>
      <c r="V19" s="13">
        <v>96</v>
      </c>
      <c r="W19" s="13">
        <v>17.11</v>
      </c>
      <c r="X19" s="13">
        <v>14</v>
      </c>
      <c r="Y19" s="13">
        <v>0.1458</v>
      </c>
      <c r="Z19">
        <v>0.00670697358320088</v>
      </c>
      <c r="AA19" s="13">
        <v>475</v>
      </c>
      <c r="AB19" s="13">
        <v>24.32</v>
      </c>
      <c r="AC19" s="13">
        <v>287</v>
      </c>
      <c r="AD19" s="13">
        <v>0.6042000000000001</v>
      </c>
      <c r="AE19">
        <v>0.00410385043467933</v>
      </c>
      <c r="AF19">
        <v>30</v>
      </c>
      <c r="AG19">
        <v>994</v>
      </c>
      <c r="AH19"/>
      <c r="AI19">
        <v>554</v>
      </c>
      <c r="AJ19" s="13">
        <v>0.557344064</v>
      </c>
      <c r="AK19">
        <v>0.00345916311642572</v>
      </c>
    </row>
    <row r="20" spans="1:37" ht="14.25">
      <c r="A20" s="13">
        <v>25</v>
      </c>
      <c r="B20" s="13">
        <v>78</v>
      </c>
      <c r="C20" s="13">
        <v>37.14</v>
      </c>
      <c r="D20" s="13">
        <v>51</v>
      </c>
      <c r="E20" s="13">
        <v>0.6537999999999999</v>
      </c>
      <c r="F20">
        <v>0.0106545794848976</v>
      </c>
      <c r="G20" s="13">
        <v>180</v>
      </c>
      <c r="H20" s="13">
        <v>77.92</v>
      </c>
      <c r="I20" s="13">
        <v>124</v>
      </c>
      <c r="J20" s="13">
        <v>0.6889</v>
      </c>
      <c r="K20">
        <v>0.00706794716681393</v>
      </c>
      <c r="L20" s="13">
        <v>162</v>
      </c>
      <c r="M20" s="13">
        <v>85.26</v>
      </c>
      <c r="N20" s="13">
        <v>54</v>
      </c>
      <c r="O20" s="13">
        <v>0.3333</v>
      </c>
      <c r="P20">
        <v>0.00749567294915947</v>
      </c>
      <c r="Q20" s="13">
        <v>252</v>
      </c>
      <c r="R20" s="13">
        <v>66.67</v>
      </c>
      <c r="S20" s="13">
        <v>111</v>
      </c>
      <c r="T20" s="13">
        <v>0.44049999999999995</v>
      </c>
      <c r="U20">
        <v>0.00674152451192823</v>
      </c>
      <c r="V20" s="13">
        <v>260</v>
      </c>
      <c r="W20" s="13">
        <v>46.35</v>
      </c>
      <c r="X20" s="13">
        <v>33</v>
      </c>
      <c r="Y20" s="13">
        <v>0.12689999999999999</v>
      </c>
      <c r="Z20">
        <v>0.00433342355306543</v>
      </c>
      <c r="AA20" s="13">
        <v>550</v>
      </c>
      <c r="AB20" s="13">
        <v>28.16</v>
      </c>
      <c r="AC20" s="13">
        <v>341</v>
      </c>
      <c r="AD20" s="13">
        <v>0.62</v>
      </c>
      <c r="AE20">
        <v>0.00436858653080314</v>
      </c>
      <c r="AF20">
        <v>25</v>
      </c>
      <c r="AG20">
        <v>1482</v>
      </c>
      <c r="AH20"/>
      <c r="AI20">
        <v>714</v>
      </c>
      <c r="AJ20" s="13">
        <v>0.481781377</v>
      </c>
      <c r="AK20">
        <v>0.00282328765199339</v>
      </c>
    </row>
    <row r="21" spans="1:37" ht="14.25">
      <c r="A21" s="13">
        <v>20</v>
      </c>
      <c r="B21" s="13">
        <v>169</v>
      </c>
      <c r="C21" s="13">
        <v>80.48</v>
      </c>
      <c r="D21" s="13">
        <v>69</v>
      </c>
      <c r="E21" s="13">
        <v>0.4083</v>
      </c>
      <c r="F21">
        <v>0.00721334621674707</v>
      </c>
      <c r="G21" s="13">
        <v>224</v>
      </c>
      <c r="H21" s="13">
        <v>96.97</v>
      </c>
      <c r="I21" s="13">
        <v>136</v>
      </c>
      <c r="J21" s="13">
        <v>0.6071</v>
      </c>
      <c r="K21">
        <v>0.00609323226040361</v>
      </c>
      <c r="L21" s="13">
        <v>188</v>
      </c>
      <c r="M21" s="13">
        <v>98.95</v>
      </c>
      <c r="N21" s="13">
        <v>72</v>
      </c>
      <c r="O21" s="13">
        <v>0.38299999999999995</v>
      </c>
      <c r="P21">
        <v>0.00704283878503729</v>
      </c>
      <c r="Q21" s="13">
        <v>345</v>
      </c>
      <c r="R21" s="13">
        <v>91.27</v>
      </c>
      <c r="S21" s="13">
        <v>126</v>
      </c>
      <c r="T21" s="13">
        <v>0.3652</v>
      </c>
      <c r="U21">
        <v>0.00545920698635572</v>
      </c>
      <c r="V21" s="13">
        <v>515</v>
      </c>
      <c r="W21" s="13">
        <v>91.8</v>
      </c>
      <c r="X21" s="13">
        <v>79</v>
      </c>
      <c r="Y21" s="13">
        <v>0.1534</v>
      </c>
      <c r="Z21">
        <v>0.00323566028869485</v>
      </c>
      <c r="AA21" s="13">
        <v>840</v>
      </c>
      <c r="AB21" s="13">
        <v>43.01</v>
      </c>
      <c r="AC21" s="13">
        <v>550</v>
      </c>
      <c r="AD21" s="13">
        <v>0.6548</v>
      </c>
      <c r="AE21">
        <v>0.00327159710225011</v>
      </c>
      <c r="AF21">
        <v>20</v>
      </c>
      <c r="AG21">
        <v>2281</v>
      </c>
      <c r="AH21"/>
      <c r="AI21">
        <v>1032</v>
      </c>
      <c r="AJ21" s="13">
        <v>0.452433143</v>
      </c>
      <c r="AK21">
        <v>0.00198607659989966</v>
      </c>
    </row>
    <row r="22" spans="1:37" ht="14.25">
      <c r="A22" s="13">
        <v>15</v>
      </c>
      <c r="B22" s="13">
        <v>206</v>
      </c>
      <c r="C22" s="13">
        <v>98.1</v>
      </c>
      <c r="D22" s="13">
        <v>75</v>
      </c>
      <c r="E22" s="13">
        <v>0.3641</v>
      </c>
      <c r="F22">
        <v>0.00706108866097567</v>
      </c>
      <c r="G22" s="13">
        <v>229</v>
      </c>
      <c r="H22" s="13">
        <v>99.13</v>
      </c>
      <c r="I22" s="13">
        <v>138</v>
      </c>
      <c r="J22" s="13">
        <v>0.6026</v>
      </c>
      <c r="K22">
        <v>0.0067062485370765</v>
      </c>
      <c r="L22" s="13">
        <v>190</v>
      </c>
      <c r="M22" s="13">
        <v>100</v>
      </c>
      <c r="N22" s="13">
        <v>74</v>
      </c>
      <c r="O22" s="13">
        <v>0.3895</v>
      </c>
      <c r="P22">
        <v>0.00759631546870671</v>
      </c>
      <c r="Q22" s="13">
        <v>377</v>
      </c>
      <c r="R22" s="13">
        <v>99.74</v>
      </c>
      <c r="S22" s="13">
        <v>126</v>
      </c>
      <c r="T22" s="13">
        <v>0.3342</v>
      </c>
      <c r="U22">
        <v>0.00537661501523252</v>
      </c>
      <c r="V22" s="13">
        <v>560</v>
      </c>
      <c r="W22" s="13">
        <v>99.82</v>
      </c>
      <c r="X22" s="13">
        <v>93</v>
      </c>
      <c r="Y22" s="13">
        <v>0.1661</v>
      </c>
      <c r="Z22">
        <v>0.00303684874642152</v>
      </c>
      <c r="AA22" s="13">
        <v>1644</v>
      </c>
      <c r="AB22" s="13">
        <v>84.18</v>
      </c>
      <c r="AC22" s="13">
        <v>1091</v>
      </c>
      <c r="AD22" s="13">
        <v>0.6636</v>
      </c>
      <c r="AE22">
        <v>0.00223938257825812</v>
      </c>
      <c r="AF22">
        <v>15</v>
      </c>
      <c r="AG22">
        <v>3206</v>
      </c>
      <c r="AH22"/>
      <c r="AI22">
        <v>1597</v>
      </c>
      <c r="AJ22" s="13">
        <v>0.498128509</v>
      </c>
      <c r="AK22">
        <v>0.00172177276580489</v>
      </c>
    </row>
    <row r="23" spans="1:37" ht="14.25">
      <c r="A23" s="13">
        <v>10</v>
      </c>
      <c r="B23" s="13">
        <v>209</v>
      </c>
      <c r="C23" s="13">
        <v>99.52</v>
      </c>
      <c r="D23" s="13">
        <v>75</v>
      </c>
      <c r="E23" s="13">
        <v>0.3589</v>
      </c>
      <c r="F23">
        <v>0.00708275834519076</v>
      </c>
      <c r="G23" s="13">
        <v>229</v>
      </c>
      <c r="H23" s="13">
        <v>99.13</v>
      </c>
      <c r="I23" s="13">
        <v>138</v>
      </c>
      <c r="J23" s="13">
        <v>0.6026</v>
      </c>
      <c r="K23">
        <v>0.00735944537155016</v>
      </c>
      <c r="L23" s="13">
        <v>190</v>
      </c>
      <c r="M23" s="13">
        <v>100</v>
      </c>
      <c r="N23" s="13">
        <v>74</v>
      </c>
      <c r="O23" s="13">
        <v>0.3895</v>
      </c>
      <c r="P23">
        <v>0.0065624262475479</v>
      </c>
      <c r="Q23" s="13">
        <v>378</v>
      </c>
      <c r="R23" s="13">
        <v>100</v>
      </c>
      <c r="S23" s="13">
        <v>126</v>
      </c>
      <c r="T23" s="13">
        <v>0.3333</v>
      </c>
      <c r="U23">
        <v>0.0045628621185395</v>
      </c>
      <c r="V23" s="13">
        <v>561</v>
      </c>
      <c r="W23" s="13">
        <v>100</v>
      </c>
      <c r="X23" s="13">
        <v>93</v>
      </c>
      <c r="Y23" s="13">
        <v>0.16579999999999998</v>
      </c>
      <c r="Z23">
        <v>0.00338661941312907</v>
      </c>
      <c r="AA23" s="13">
        <v>1902</v>
      </c>
      <c r="AB23" s="13">
        <v>97.39</v>
      </c>
      <c r="AC23" s="13">
        <v>1230</v>
      </c>
      <c r="AD23" s="13">
        <v>0.6467</v>
      </c>
      <c r="AE23">
        <v>0.00213010819697858</v>
      </c>
      <c r="AF23">
        <v>10</v>
      </c>
      <c r="AG23">
        <v>3469</v>
      </c>
      <c r="AH23"/>
      <c r="AI23">
        <v>1736</v>
      </c>
      <c r="AJ23" s="13">
        <v>0.500432401</v>
      </c>
      <c r="AK23">
        <v>0.00152681962841825</v>
      </c>
    </row>
    <row r="24" spans="1:37" ht="14.25">
      <c r="A24" s="13">
        <v>5</v>
      </c>
      <c r="B24" s="13">
        <v>209</v>
      </c>
      <c r="C24" s="13">
        <v>99.52</v>
      </c>
      <c r="D24" s="13">
        <v>75</v>
      </c>
      <c r="E24" s="13">
        <v>0.3589</v>
      </c>
      <c r="F24">
        <v>0.00647957502350945</v>
      </c>
      <c r="G24" s="13">
        <v>229</v>
      </c>
      <c r="H24" s="13">
        <v>99.13</v>
      </c>
      <c r="I24" s="13">
        <v>138</v>
      </c>
      <c r="J24" s="13">
        <v>0.6026</v>
      </c>
      <c r="K24">
        <v>0.00771604084141457</v>
      </c>
      <c r="L24" s="13">
        <v>190</v>
      </c>
      <c r="M24" s="13">
        <v>100</v>
      </c>
      <c r="N24" s="13">
        <v>74</v>
      </c>
      <c r="O24" s="13">
        <v>0.3895</v>
      </c>
      <c r="P24">
        <v>0.00892487849941203</v>
      </c>
      <c r="Q24" s="13">
        <v>378</v>
      </c>
      <c r="R24" s="13">
        <v>100</v>
      </c>
      <c r="S24" s="13">
        <v>126</v>
      </c>
      <c r="T24" s="13">
        <v>0.3333</v>
      </c>
      <c r="U24">
        <v>0.00448382959156884</v>
      </c>
      <c r="V24" s="13">
        <v>561</v>
      </c>
      <c r="W24" s="13">
        <v>100</v>
      </c>
      <c r="X24" s="13">
        <v>93</v>
      </c>
      <c r="Y24" s="13">
        <v>0.16579999999999998</v>
      </c>
      <c r="Z24">
        <v>0.00283641330417462</v>
      </c>
      <c r="AA24" s="13">
        <v>1950</v>
      </c>
      <c r="AB24" s="13">
        <v>99.85</v>
      </c>
      <c r="AC24" s="13">
        <v>1232</v>
      </c>
      <c r="AD24" s="13">
        <v>0.6318</v>
      </c>
      <c r="AE24">
        <v>0.00209962965368284</v>
      </c>
      <c r="AF24">
        <v>5</v>
      </c>
      <c r="AG24">
        <v>3517</v>
      </c>
      <c r="AH24"/>
      <c r="AI24">
        <v>1738</v>
      </c>
      <c r="AJ24" s="13">
        <v>0.494171169</v>
      </c>
      <c r="AK24">
        <v>0.00175501179647775</v>
      </c>
    </row>
    <row r="25" spans="1:37" ht="14.25">
      <c r="A25" s="13">
        <v>0</v>
      </c>
      <c r="B25" s="13">
        <v>210</v>
      </c>
      <c r="C25" s="13">
        <v>100</v>
      </c>
      <c r="D25" s="13">
        <v>75</v>
      </c>
      <c r="E25" s="13">
        <v>0.35710000000000003</v>
      </c>
      <c r="F25">
        <v>0.00701515506234159</v>
      </c>
      <c r="G25" s="13">
        <v>231</v>
      </c>
      <c r="H25" s="13">
        <v>100</v>
      </c>
      <c r="I25" s="13">
        <v>138</v>
      </c>
      <c r="J25" s="13">
        <v>0.5974</v>
      </c>
      <c r="K25">
        <v>0.00706052802401982</v>
      </c>
      <c r="L25" s="13">
        <v>190</v>
      </c>
      <c r="M25" s="13">
        <v>100</v>
      </c>
      <c r="N25" s="13">
        <v>74</v>
      </c>
      <c r="O25" s="13">
        <v>0.3895</v>
      </c>
      <c r="P25">
        <v>0.00722832642101474</v>
      </c>
      <c r="Q25" s="13">
        <v>378</v>
      </c>
      <c r="R25" s="13">
        <v>100</v>
      </c>
      <c r="S25" s="13">
        <v>126</v>
      </c>
      <c r="T25" s="13">
        <v>0.3333</v>
      </c>
      <c r="U25">
        <v>0.00488709719886375</v>
      </c>
      <c r="V25" s="13">
        <v>561</v>
      </c>
      <c r="W25" s="13">
        <v>100</v>
      </c>
      <c r="X25" s="13">
        <v>93</v>
      </c>
      <c r="Y25" s="13">
        <v>0.16579999999999998</v>
      </c>
      <c r="Z25">
        <v>0.00372030510331188</v>
      </c>
      <c r="AA25" s="13">
        <v>1953</v>
      </c>
      <c r="AB25" s="13">
        <v>100</v>
      </c>
      <c r="AC25" s="13">
        <v>1232</v>
      </c>
      <c r="AD25" s="13">
        <v>0.6308</v>
      </c>
      <c r="AE25">
        <v>0.0020397800974582</v>
      </c>
      <c r="AF25">
        <v>0</v>
      </c>
      <c r="AG25">
        <v>3523</v>
      </c>
      <c r="AH25"/>
      <c r="AI25">
        <v>1738</v>
      </c>
      <c r="AJ25" s="13">
        <v>0.493329549</v>
      </c>
      <c r="AK25">
        <v>0.00167943940631442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S19" sqref="S19"/>
    </sheetView>
  </sheetViews>
  <sheetFormatPr defaultColWidth="8.00390625" defaultRowHeight="14.25"/>
  <cols>
    <col min="1" max="16384" width="8.00390625" style="15" customWidth="1"/>
  </cols>
  <sheetData>
    <row r="1" spans="2:6" ht="12.75">
      <c r="B1" s="15" t="s">
        <v>69</v>
      </c>
      <c r="C1" s="15" t="s">
        <v>70</v>
      </c>
      <c r="D1" s="15" t="s">
        <v>71</v>
      </c>
      <c r="E1" s="15" t="s">
        <v>72</v>
      </c>
      <c r="F1" s="15" t="s">
        <v>73</v>
      </c>
    </row>
    <row r="2" spans="1:6" ht="12.75">
      <c r="A2" s="15" t="s">
        <v>74</v>
      </c>
      <c r="B2" s="15">
        <v>785</v>
      </c>
      <c r="C2" s="15">
        <v>3730</v>
      </c>
      <c r="D2" s="15">
        <v>45</v>
      </c>
      <c r="E2" s="16">
        <v>0.0120643431635389</v>
      </c>
      <c r="F2" s="15" t="s">
        <v>75</v>
      </c>
    </row>
    <row r="3" spans="1:6" ht="12.75">
      <c r="A3" s="15" t="s">
        <v>76</v>
      </c>
      <c r="B3" s="15">
        <v>31</v>
      </c>
      <c r="C3" s="15">
        <v>123</v>
      </c>
      <c r="D3" s="15">
        <v>20</v>
      </c>
      <c r="E3" s="16">
        <v>0.16260162601626</v>
      </c>
      <c r="F3" s="15" t="s">
        <v>77</v>
      </c>
    </row>
    <row r="4" spans="1:6" ht="12.75">
      <c r="A4" s="15" t="s">
        <v>78</v>
      </c>
      <c r="B4" s="15">
        <v>42</v>
      </c>
      <c r="C4" s="15">
        <v>141</v>
      </c>
      <c r="D4" s="15">
        <v>6</v>
      </c>
      <c r="E4" s="16">
        <v>0.0425531914893617</v>
      </c>
      <c r="F4" s="15" t="s">
        <v>79</v>
      </c>
    </row>
    <row r="5" spans="1:6" ht="12.75">
      <c r="A5" s="15" t="s">
        <v>80</v>
      </c>
      <c r="B5" s="15">
        <v>11</v>
      </c>
      <c r="C5" s="15">
        <v>138</v>
      </c>
      <c r="D5" s="15">
        <v>4</v>
      </c>
      <c r="E5" s="16">
        <v>0.0289855072463768</v>
      </c>
      <c r="F5" s="15">
        <v>0.27</v>
      </c>
    </row>
    <row r="6" spans="1:6" ht="12.75">
      <c r="A6" s="15" t="s">
        <v>81</v>
      </c>
      <c r="B6" s="15">
        <v>695</v>
      </c>
      <c r="C6" s="15">
        <v>3295</v>
      </c>
      <c r="D6" s="15">
        <v>16</v>
      </c>
      <c r="E6" s="16">
        <v>0.00485584218512898</v>
      </c>
      <c r="F6" s="15">
        <v>0.51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4"/>
  <sheetViews>
    <sheetView tabSelected="1" workbookViewId="0" topLeftCell="G45">
      <selection activeCell="U80" sqref="U80"/>
    </sheetView>
  </sheetViews>
  <sheetFormatPr defaultColWidth="9.00390625" defaultRowHeight="14.25"/>
  <cols>
    <col min="1" max="16384" width="9.00390625" style="12" customWidth="1"/>
  </cols>
  <sheetData>
    <row r="1" spans="2:3" ht="15.75">
      <c r="B1" s="12">
        <v>1867</v>
      </c>
      <c r="C1" s="12">
        <v>2708746</v>
      </c>
    </row>
    <row r="3" spans="2:34" ht="15.75">
      <c r="B3" s="12" t="s">
        <v>34</v>
      </c>
      <c r="C3" s="12" t="s">
        <v>30</v>
      </c>
      <c r="D3" s="12" t="s">
        <v>35</v>
      </c>
      <c r="E3" s="12" t="s">
        <v>27</v>
      </c>
      <c r="F3" s="12" t="s">
        <v>36</v>
      </c>
      <c r="G3" s="12" t="s">
        <v>37</v>
      </c>
      <c r="H3" s="12" t="s">
        <v>38</v>
      </c>
      <c r="I3" s="12" t="s">
        <v>39</v>
      </c>
      <c r="J3" s="12" t="s">
        <v>40</v>
      </c>
      <c r="K3" s="12" t="s">
        <v>30</v>
      </c>
      <c r="L3" s="12" t="s">
        <v>35</v>
      </c>
      <c r="M3" s="12" t="s">
        <v>27</v>
      </c>
      <c r="N3" s="12" t="s">
        <v>36</v>
      </c>
      <c r="O3" s="12" t="s">
        <v>37</v>
      </c>
      <c r="P3" s="12" t="s">
        <v>38</v>
      </c>
      <c r="Q3" s="12" t="s">
        <v>39</v>
      </c>
      <c r="R3" s="12" t="s">
        <v>41</v>
      </c>
      <c r="S3" s="12" t="s">
        <v>30</v>
      </c>
      <c r="T3" s="12" t="s">
        <v>35</v>
      </c>
      <c r="U3" s="12" t="s">
        <v>27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42</v>
      </c>
      <c r="AA3" s="12" t="s">
        <v>30</v>
      </c>
      <c r="AB3" s="12" t="s">
        <v>35</v>
      </c>
      <c r="AC3" s="12" t="s">
        <v>27</v>
      </c>
      <c r="AD3" s="12" t="s">
        <v>36</v>
      </c>
      <c r="AE3" s="12" t="s">
        <v>37</v>
      </c>
      <c r="AF3" s="12" t="s">
        <v>38</v>
      </c>
      <c r="AG3" s="12" t="s">
        <v>39</v>
      </c>
      <c r="AH3" s="12" t="s">
        <v>43</v>
      </c>
    </row>
    <row r="4" spans="2:34" ht="15.75">
      <c r="B4" s="12">
        <v>0</v>
      </c>
      <c r="C4" s="12">
        <v>149</v>
      </c>
      <c r="D4" s="12">
        <v>379210</v>
      </c>
      <c r="F4" s="12">
        <v>0.000392922127581024</v>
      </c>
      <c r="G4" s="12">
        <v>898</v>
      </c>
      <c r="I4" s="12">
        <f aca="true" t="shared" si="0" ref="I4:I14">(C4/$B$1)/(D4/$C$1)</f>
        <v>0.5700729734314878</v>
      </c>
      <c r="J4" s="12">
        <v>0</v>
      </c>
      <c r="K4" s="12">
        <v>56</v>
      </c>
      <c r="L4" s="12">
        <v>82495</v>
      </c>
      <c r="N4" s="12">
        <v>0.000678829019940602</v>
      </c>
      <c r="O4" s="12">
        <v>217</v>
      </c>
      <c r="Q4" s="12">
        <f aca="true" t="shared" si="1" ref="Q4:Q10">(K4/$B$1)/(L4/$C$1)</f>
        <v>0.9848823741017821</v>
      </c>
      <c r="R4" s="12">
        <v>0</v>
      </c>
      <c r="S4" s="12">
        <v>32</v>
      </c>
      <c r="T4" s="12">
        <v>63261</v>
      </c>
      <c r="V4" s="12">
        <v>0.000505840881427736</v>
      </c>
      <c r="W4" s="12">
        <v>115</v>
      </c>
      <c r="Y4" s="12">
        <f>(S4/$B$1)/(T4/$C$1)</f>
        <v>0.7339016948065634</v>
      </c>
      <c r="Z4" s="12">
        <v>0</v>
      </c>
      <c r="AA4" s="12">
        <v>178</v>
      </c>
      <c r="AB4" s="12">
        <v>682407</v>
      </c>
      <c r="AD4" s="12">
        <v>0.000260841404030146</v>
      </c>
      <c r="AE4" s="12">
        <v>564</v>
      </c>
      <c r="AG4" s="12">
        <f aca="true" t="shared" si="2" ref="AG4:AG10">(AA4/$B$1)/(AB4/$C$1)</f>
        <v>0.37844301542637515</v>
      </c>
      <c r="AH4" s="12">
        <f aca="true" t="shared" si="3" ref="AH4:AH9">(F4*G4+N4*O4+V4*W4+AD4*AE4)/(AE4+W4+O4+G4)</f>
        <v>0.00039321974422077045</v>
      </c>
    </row>
    <row r="5" spans="2:34" ht="15.75">
      <c r="B5" s="12">
        <v>10</v>
      </c>
      <c r="C5" s="12">
        <v>292</v>
      </c>
      <c r="D5" s="12">
        <v>293279</v>
      </c>
      <c r="F5" s="12">
        <v>0.000995638964944643</v>
      </c>
      <c r="G5" s="12">
        <v>898</v>
      </c>
      <c r="I5" s="12">
        <f t="shared" si="0"/>
        <v>1.4445276184991656</v>
      </c>
      <c r="J5" s="12">
        <v>10</v>
      </c>
      <c r="K5" s="12">
        <v>74</v>
      </c>
      <c r="L5" s="12">
        <v>64480</v>
      </c>
      <c r="N5" s="12">
        <v>0.00114764267990074</v>
      </c>
      <c r="O5" s="12">
        <v>217</v>
      </c>
      <c r="Q5" s="12">
        <f t="shared" si="1"/>
        <v>1.6650629451582335</v>
      </c>
      <c r="R5" s="12">
        <v>10</v>
      </c>
      <c r="S5" s="12">
        <v>56</v>
      </c>
      <c r="T5" s="12">
        <v>150818</v>
      </c>
      <c r="V5" s="12">
        <v>0.000371308464506889</v>
      </c>
      <c r="W5" s="12">
        <v>115</v>
      </c>
      <c r="Y5" s="12">
        <f>(S5/$B$1)/(T5/$C$1)</f>
        <v>0.5387146855914182</v>
      </c>
      <c r="Z5" s="12">
        <v>10</v>
      </c>
      <c r="AA5" s="12">
        <v>272</v>
      </c>
      <c r="AB5" s="12">
        <v>500096</v>
      </c>
      <c r="AD5" s="12">
        <v>0.000543895572050166</v>
      </c>
      <c r="AE5" s="12">
        <v>564</v>
      </c>
      <c r="AG5" s="12">
        <f t="shared" si="2"/>
        <v>0.7891135271604713</v>
      </c>
      <c r="AH5" s="12">
        <f t="shared" si="3"/>
        <v>0.0008319842966072106</v>
      </c>
    </row>
    <row r="6" spans="2:34" ht="15.75">
      <c r="B6" s="12">
        <v>20</v>
      </c>
      <c r="C6" s="12">
        <v>244</v>
      </c>
      <c r="D6" s="12">
        <v>37250</v>
      </c>
      <c r="F6" s="12">
        <v>0.0065503355704698</v>
      </c>
      <c r="G6" s="12">
        <v>898</v>
      </c>
      <c r="I6" s="12">
        <f t="shared" si="0"/>
        <v>9.503586114176638</v>
      </c>
      <c r="J6" s="12">
        <v>20</v>
      </c>
      <c r="K6" s="12">
        <v>57</v>
      </c>
      <c r="L6" s="12">
        <v>8854</v>
      </c>
      <c r="N6" s="12">
        <v>0.00643776824034335</v>
      </c>
      <c r="O6" s="12">
        <v>217</v>
      </c>
      <c r="Q6" s="12">
        <f t="shared" si="1"/>
        <v>9.340267257609579</v>
      </c>
      <c r="R6" s="12">
        <v>20</v>
      </c>
      <c r="S6" s="12">
        <v>23</v>
      </c>
      <c r="T6" s="12">
        <v>15884</v>
      </c>
      <c r="V6" s="12">
        <v>0.00144799798539411</v>
      </c>
      <c r="W6" s="12">
        <v>115</v>
      </c>
      <c r="Y6" s="12">
        <f>(S6/$B$1)/(T6/$C$1)</f>
        <v>2.100834896060175</v>
      </c>
      <c r="Z6" s="12">
        <v>20</v>
      </c>
      <c r="AA6" s="12">
        <v>82</v>
      </c>
      <c r="AB6" s="12">
        <v>38006</v>
      </c>
      <c r="AD6" s="12">
        <v>0.00215755407040994</v>
      </c>
      <c r="AE6" s="12">
        <v>564</v>
      </c>
      <c r="AG6" s="12">
        <f t="shared" si="2"/>
        <v>3.1302977814711466</v>
      </c>
      <c r="AH6" s="12">
        <f t="shared" si="3"/>
        <v>0.004828638413861715</v>
      </c>
    </row>
    <row r="7" spans="2:34" ht="15.75">
      <c r="B7" s="12">
        <v>30</v>
      </c>
      <c r="C7" s="12">
        <v>94</v>
      </c>
      <c r="D7" s="12">
        <v>6200</v>
      </c>
      <c r="F7" s="12">
        <v>0.0151612903225806</v>
      </c>
      <c r="G7" s="12">
        <v>898</v>
      </c>
      <c r="I7" s="12">
        <f t="shared" si="0"/>
        <v>21.99683155657688</v>
      </c>
      <c r="J7" s="12">
        <v>30</v>
      </c>
      <c r="K7" s="12">
        <v>21</v>
      </c>
      <c r="L7" s="12">
        <v>481</v>
      </c>
      <c r="N7" s="12">
        <v>0.0436590436590437</v>
      </c>
      <c r="O7" s="12">
        <v>217</v>
      </c>
      <c r="Q7" s="12">
        <f t="shared" si="1"/>
        <v>63.342935123331486</v>
      </c>
      <c r="R7" s="12">
        <v>30</v>
      </c>
      <c r="S7" s="12">
        <v>3</v>
      </c>
      <c r="T7" s="12">
        <v>821</v>
      </c>
      <c r="V7" s="12">
        <v>0.00365408038976857</v>
      </c>
      <c r="W7" s="12">
        <v>115</v>
      </c>
      <c r="Y7" s="12">
        <f>(S7/$B$1)/(T7/$C$1)</f>
        <v>5.3015402460975185</v>
      </c>
      <c r="Z7" s="12">
        <v>30</v>
      </c>
      <c r="AA7" s="12">
        <v>25</v>
      </c>
      <c r="AB7" s="12">
        <v>1384</v>
      </c>
      <c r="AD7" s="12">
        <v>0.0180635838150289</v>
      </c>
      <c r="AE7" s="12">
        <v>564</v>
      </c>
      <c r="AG7" s="12">
        <f t="shared" si="2"/>
        <v>26.207638138523983</v>
      </c>
      <c r="AH7" s="12">
        <f t="shared" si="3"/>
        <v>0.01878312803800978</v>
      </c>
    </row>
    <row r="8" spans="2:34" ht="15.75">
      <c r="B8" s="12">
        <v>40</v>
      </c>
      <c r="C8" s="12">
        <v>36</v>
      </c>
      <c r="D8" s="12">
        <v>1413</v>
      </c>
      <c r="F8" s="12">
        <v>0.0254777070063694</v>
      </c>
      <c r="G8" s="12">
        <v>898</v>
      </c>
      <c r="I8" s="12">
        <f t="shared" si="0"/>
        <v>36.9644547095207</v>
      </c>
      <c r="J8" s="12">
        <v>40</v>
      </c>
      <c r="K8" s="12">
        <v>8</v>
      </c>
      <c r="L8" s="12">
        <v>110</v>
      </c>
      <c r="N8" s="12">
        <v>0.0727272727272727</v>
      </c>
      <c r="O8" s="12">
        <v>217</v>
      </c>
      <c r="Q8" s="12">
        <f t="shared" si="1"/>
        <v>105.51671617081365</v>
      </c>
      <c r="R8" s="12">
        <v>40</v>
      </c>
      <c r="S8" s="12">
        <v>1</v>
      </c>
      <c r="T8" s="12">
        <v>19</v>
      </c>
      <c r="V8" s="12">
        <v>0.0526315789473684</v>
      </c>
      <c r="W8" s="12">
        <v>115</v>
      </c>
      <c r="Y8" s="12">
        <f>(S8/$B$1)/(T8/$C$1)</f>
        <v>76.36078143940462</v>
      </c>
      <c r="Z8" s="12">
        <v>40</v>
      </c>
      <c r="AA8" s="12">
        <v>5</v>
      </c>
      <c r="AB8" s="12">
        <v>134</v>
      </c>
      <c r="AD8" s="12">
        <v>0.0373134328358209</v>
      </c>
      <c r="AE8" s="12">
        <v>564</v>
      </c>
      <c r="AG8" s="12">
        <f t="shared" si="2"/>
        <v>54.13637490107044</v>
      </c>
      <c r="AH8" s="12">
        <f t="shared" si="3"/>
        <v>0.03665451882490983</v>
      </c>
    </row>
    <row r="9" spans="2:34" ht="15.75">
      <c r="B9" s="12">
        <v>50</v>
      </c>
      <c r="C9" s="12">
        <f>SUM(C10:C15)</f>
        <v>83</v>
      </c>
      <c r="D9" s="12">
        <f>SUM(D10:D15)</f>
        <v>3659</v>
      </c>
      <c r="F9" s="12">
        <f>C9/D9</f>
        <v>0.022683793386171085</v>
      </c>
      <c r="G9" s="12">
        <v>898</v>
      </c>
      <c r="J9" s="12">
        <v>50</v>
      </c>
      <c r="K9" s="12">
        <v>1</v>
      </c>
      <c r="L9" s="12">
        <v>19</v>
      </c>
      <c r="N9" s="12">
        <f>K9/19</f>
        <v>0.05263157894736842</v>
      </c>
      <c r="O9" s="12">
        <v>217</v>
      </c>
      <c r="Q9" s="12">
        <f>(K10/$B$1)/(L10/$C$1)</f>
        <v>111.60421902682212</v>
      </c>
      <c r="R9" s="12">
        <v>50</v>
      </c>
      <c r="S9" s="12">
        <v>0</v>
      </c>
      <c r="T9" s="12">
        <v>2</v>
      </c>
      <c r="V9" s="12">
        <v>0</v>
      </c>
      <c r="W9" s="12">
        <v>115</v>
      </c>
      <c r="Z9" s="12">
        <v>50</v>
      </c>
      <c r="AA9" s="12">
        <v>2</v>
      </c>
      <c r="AB9" s="12">
        <v>26</v>
      </c>
      <c r="AD9" s="12">
        <f>2/26</f>
        <v>0.07692307692307693</v>
      </c>
      <c r="AE9" s="12">
        <v>564</v>
      </c>
      <c r="AG9" s="12">
        <f t="shared" si="2"/>
        <v>111.60421902682212</v>
      </c>
      <c r="AH9" s="12">
        <f t="shared" si="3"/>
        <v>0.04190396570622964</v>
      </c>
    </row>
    <row r="10" spans="2:33" ht="15.75">
      <c r="B10" s="12">
        <v>50</v>
      </c>
      <c r="C10" s="12">
        <v>35</v>
      </c>
      <c r="D10" s="12">
        <v>242</v>
      </c>
      <c r="F10" s="12">
        <v>0.144628099173554</v>
      </c>
      <c r="G10" s="12">
        <v>898</v>
      </c>
      <c r="I10" s="12">
        <f>(C10/$B$1)/(D10/$C$1)</f>
        <v>209.83437874877717</v>
      </c>
      <c r="J10" s="12">
        <v>50</v>
      </c>
      <c r="K10" s="12">
        <v>1</v>
      </c>
      <c r="L10" s="12">
        <v>13</v>
      </c>
      <c r="N10" s="12">
        <v>0.0769230769230769</v>
      </c>
      <c r="O10" s="12">
        <v>217</v>
      </c>
      <c r="Q10" s="12">
        <f>(K11/$B$1)/(L11/$C$1)</f>
        <v>0</v>
      </c>
      <c r="Z10" s="12">
        <v>50</v>
      </c>
      <c r="AA10" s="12">
        <v>2</v>
      </c>
      <c r="AB10" s="12">
        <v>24</v>
      </c>
      <c r="AD10" s="12">
        <v>0.0833333333333333</v>
      </c>
      <c r="AE10" s="12">
        <v>564</v>
      </c>
      <c r="AG10" s="12">
        <f>(AA10/$B$1)/(AB10/$C$1)</f>
        <v>120.90457061239064</v>
      </c>
    </row>
    <row r="11" spans="2:33" ht="15.75">
      <c r="B11" s="12">
        <v>60</v>
      </c>
      <c r="C11" s="12">
        <v>15</v>
      </c>
      <c r="D11" s="12">
        <v>1281</v>
      </c>
      <c r="F11" s="12">
        <v>0.0117096018735363</v>
      </c>
      <c r="G11" s="12">
        <v>898</v>
      </c>
      <c r="I11" s="12">
        <f>(C11/$B$1)/(D11/$C$1)</f>
        <v>16.988932638743414</v>
      </c>
      <c r="J11" s="12">
        <v>60</v>
      </c>
      <c r="K11" s="12">
        <v>0</v>
      </c>
      <c r="L11" s="12">
        <v>6</v>
      </c>
      <c r="N11" s="12">
        <v>0</v>
      </c>
      <c r="O11" s="12">
        <v>217</v>
      </c>
      <c r="Z11" s="12">
        <v>60</v>
      </c>
      <c r="AA11" s="12">
        <v>0</v>
      </c>
      <c r="AB11" s="12">
        <v>2</v>
      </c>
      <c r="AD11" s="12">
        <v>0</v>
      </c>
      <c r="AE11" s="12">
        <v>564</v>
      </c>
      <c r="AG11" s="12">
        <f>(AA11/$B$1)/(AB11/$C$1)</f>
        <v>0</v>
      </c>
    </row>
    <row r="12" spans="2:9" ht="15.75">
      <c r="B12" s="12">
        <v>70</v>
      </c>
      <c r="C12" s="12">
        <v>12</v>
      </c>
      <c r="D12" s="12">
        <v>342</v>
      </c>
      <c r="F12" s="12">
        <v>0.0350877192982456</v>
      </c>
      <c r="G12" s="12">
        <v>898</v>
      </c>
      <c r="I12" s="12">
        <f>(C12/$B$1)/(D12/$C$1)</f>
        <v>50.907187626269746</v>
      </c>
    </row>
    <row r="13" spans="2:9" ht="15.75">
      <c r="B13" s="12">
        <v>80</v>
      </c>
      <c r="C13" s="12">
        <v>11</v>
      </c>
      <c r="D13" s="12">
        <v>139</v>
      </c>
      <c r="F13" s="12">
        <v>0.079136690647482</v>
      </c>
      <c r="G13" s="12">
        <v>898</v>
      </c>
      <c r="I13" s="12">
        <f>(C13/$B$1)/(D13/$C$1)</f>
        <v>114.81585122903284</v>
      </c>
    </row>
    <row r="14" spans="2:9" ht="15.75">
      <c r="B14" s="12">
        <v>90</v>
      </c>
      <c r="C14" s="12">
        <v>6</v>
      </c>
      <c r="D14" s="12">
        <v>1645</v>
      </c>
      <c r="F14" s="12">
        <v>0.00364741641337386</v>
      </c>
      <c r="G14" s="12">
        <v>898</v>
      </c>
      <c r="I14" s="12">
        <f>(C14/$B$1)/(D14/$C$1)</f>
        <v>5.29187178364263</v>
      </c>
    </row>
    <row r="15" spans="2:15" ht="15.75">
      <c r="B15" s="12">
        <v>100</v>
      </c>
      <c r="C15" s="12">
        <v>4</v>
      </c>
      <c r="D15" s="12">
        <v>10</v>
      </c>
      <c r="F15" s="12">
        <v>0.4</v>
      </c>
      <c r="G15" s="12">
        <v>898</v>
      </c>
      <c r="I15" s="12">
        <f>(C15/$B$1)/(D15/$C$1)</f>
        <v>580.3419389394751</v>
      </c>
      <c r="J15" s="12" t="s">
        <v>31</v>
      </c>
      <c r="K15" s="12">
        <f>SUM(K4:K5)</f>
        <v>130</v>
      </c>
      <c r="L15" s="12">
        <f>SUM(L4:L5)</f>
        <v>146975</v>
      </c>
      <c r="M15" s="12">
        <f>SUM(N4:N5)</f>
        <v>0.001826471699841342</v>
      </c>
      <c r="N15" s="12">
        <f>K15/M15</f>
        <v>71175.48003141387</v>
      </c>
      <c r="O15" s="24">
        <v>1.38537233771308E-05</v>
      </c>
    </row>
    <row r="16" spans="10:15" ht="15.75">
      <c r="J16" s="12" t="s">
        <v>32</v>
      </c>
      <c r="K16" s="12">
        <f>SUM(K6:K7)</f>
        <v>78</v>
      </c>
      <c r="L16" s="12">
        <f>SUM(L6:L7)</f>
        <v>9335</v>
      </c>
      <c r="M16" s="12">
        <f>SUM(N6:N7)</f>
        <v>0.050096811899387056</v>
      </c>
      <c r="N16" s="12">
        <f>K16/M16</f>
        <v>1556.9853059043533</v>
      </c>
      <c r="O16" s="25">
        <v>0.000365984627572722</v>
      </c>
    </row>
    <row r="17" spans="10:15" ht="15.75">
      <c r="J17" s="12" t="s">
        <v>33</v>
      </c>
      <c r="K17" s="12">
        <f>SUM(K8:K11)</f>
        <v>10</v>
      </c>
      <c r="L17" s="12">
        <f>SUM(L8:L11)</f>
        <v>148</v>
      </c>
      <c r="M17" s="12">
        <f>SUM(N8:N11)</f>
        <v>0.202281928597718</v>
      </c>
      <c r="N17" s="12">
        <f>K17/M17</f>
        <v>49.43595342066959</v>
      </c>
      <c r="O17" s="25">
        <v>0.0126046846347096</v>
      </c>
    </row>
    <row r="19" spans="2:35" ht="15.75">
      <c r="B19" s="12" t="s">
        <v>34</v>
      </c>
      <c r="C19" s="12" t="s">
        <v>30</v>
      </c>
      <c r="D19" s="12" t="s">
        <v>35</v>
      </c>
      <c r="E19" s="12" t="s">
        <v>27</v>
      </c>
      <c r="F19" s="12" t="s">
        <v>36</v>
      </c>
      <c r="G19" s="12" t="s">
        <v>37</v>
      </c>
      <c r="H19" s="12" t="s">
        <v>38</v>
      </c>
      <c r="I19" s="12" t="s">
        <v>39</v>
      </c>
      <c r="J19" s="12" t="s">
        <v>40</v>
      </c>
      <c r="K19" s="12" t="s">
        <v>30</v>
      </c>
      <c r="L19" s="12" t="s">
        <v>35</v>
      </c>
      <c r="M19" s="12" t="s">
        <v>27</v>
      </c>
      <c r="N19" s="12" t="s">
        <v>36</v>
      </c>
      <c r="O19" s="12" t="s">
        <v>37</v>
      </c>
      <c r="P19" s="12" t="s">
        <v>38</v>
      </c>
      <c r="Q19" s="12" t="s">
        <v>39</v>
      </c>
      <c r="R19" s="12" t="s">
        <v>41</v>
      </c>
      <c r="S19" s="12" t="s">
        <v>30</v>
      </c>
      <c r="T19" s="12" t="s">
        <v>35</v>
      </c>
      <c r="U19" s="12" t="s">
        <v>27</v>
      </c>
      <c r="V19" s="12" t="s">
        <v>36</v>
      </c>
      <c r="W19" s="12" t="s">
        <v>37</v>
      </c>
      <c r="X19" s="12" t="s">
        <v>38</v>
      </c>
      <c r="Y19" s="12" t="s">
        <v>39</v>
      </c>
      <c r="Z19" s="12" t="s">
        <v>42</v>
      </c>
      <c r="AA19" s="12" t="s">
        <v>30</v>
      </c>
      <c r="AB19" s="12" t="s">
        <v>35</v>
      </c>
      <c r="AC19" s="12" t="s">
        <v>27</v>
      </c>
      <c r="AD19" s="12" t="s">
        <v>36</v>
      </c>
      <c r="AE19" s="12" t="s">
        <v>37</v>
      </c>
      <c r="AF19" s="12" t="s">
        <v>38</v>
      </c>
      <c r="AG19" s="12" t="s">
        <v>39</v>
      </c>
      <c r="AH19" s="12" t="s">
        <v>43</v>
      </c>
      <c r="AI19" s="12" t="s">
        <v>44</v>
      </c>
    </row>
    <row r="20" spans="2:33" ht="15.75">
      <c r="B20" s="12">
        <v>0</v>
      </c>
      <c r="C20" s="12">
        <v>17</v>
      </c>
      <c r="D20" s="12">
        <v>2</v>
      </c>
      <c r="E20" s="12">
        <v>43</v>
      </c>
      <c r="F20" s="12">
        <v>0.395348837209302</v>
      </c>
      <c r="G20" s="12">
        <v>373</v>
      </c>
      <c r="H20" s="12">
        <v>3643</v>
      </c>
      <c r="I20" s="12">
        <v>12332.2662024638</v>
      </c>
      <c r="Z20" s="12">
        <v>0</v>
      </c>
      <c r="AA20" s="12">
        <v>1</v>
      </c>
      <c r="AB20" s="12">
        <v>0</v>
      </c>
      <c r="AC20" s="12">
        <v>3</v>
      </c>
      <c r="AD20" s="12">
        <v>0.333333333333333</v>
      </c>
      <c r="AE20" s="12">
        <v>52</v>
      </c>
      <c r="AF20" s="12">
        <v>1557</v>
      </c>
      <c r="AG20" s="12" t="s">
        <v>111</v>
      </c>
    </row>
    <row r="21" spans="2:36" ht="15.75">
      <c r="B21" s="12">
        <v>20</v>
      </c>
      <c r="C21" s="12">
        <v>163</v>
      </c>
      <c r="D21" s="12">
        <v>2622</v>
      </c>
      <c r="E21" s="12">
        <v>14314</v>
      </c>
      <c r="F21" s="12">
        <v>0.0113874528433701</v>
      </c>
      <c r="G21" s="12">
        <v>373</v>
      </c>
      <c r="H21" s="12">
        <v>3643</v>
      </c>
      <c r="I21" s="12">
        <v>90.1942563378475</v>
      </c>
      <c r="J21" s="12">
        <v>20</v>
      </c>
      <c r="K21" s="12">
        <v>58</v>
      </c>
      <c r="L21" s="12">
        <v>1256</v>
      </c>
      <c r="M21" s="12">
        <v>7340</v>
      </c>
      <c r="N21" s="12">
        <v>0.00790190735694823</v>
      </c>
      <c r="O21" s="12">
        <v>105</v>
      </c>
      <c r="P21" s="12">
        <v>1724</v>
      </c>
      <c r="Q21" s="12">
        <v>66.9980741610063</v>
      </c>
      <c r="R21" s="12">
        <v>20</v>
      </c>
      <c r="S21" s="12">
        <v>3</v>
      </c>
      <c r="T21" s="12">
        <v>75</v>
      </c>
      <c r="U21" s="12">
        <v>368</v>
      </c>
      <c r="V21" s="12">
        <v>0.00815217391304348</v>
      </c>
      <c r="W21" s="12">
        <v>6</v>
      </c>
      <c r="X21" s="12">
        <v>206</v>
      </c>
      <c r="Y21" s="12">
        <v>58.0341938939475</v>
      </c>
      <c r="Z21" s="12">
        <v>20</v>
      </c>
      <c r="AA21" s="12">
        <v>35</v>
      </c>
      <c r="AB21" s="12">
        <v>1259</v>
      </c>
      <c r="AC21" s="12">
        <v>6488</v>
      </c>
      <c r="AD21" s="12">
        <v>0.00539457459926017</v>
      </c>
      <c r="AE21" s="12">
        <v>52</v>
      </c>
      <c r="AF21" s="12">
        <v>1557</v>
      </c>
      <c r="AG21" s="12">
        <v>40.3335342789548</v>
      </c>
      <c r="AH21" s="12">
        <f>(F21*G21+N21*O21+V21*W21+AD21*AE21)/(AE21+W21+O21+G21)</f>
        <v>0.010087035644955972</v>
      </c>
      <c r="AI21" s="12">
        <f>(I21*G21+Q21*O21+Y21*W21+AG21*AE21)/(AE21+W21+O21+G21)</f>
        <v>80.45299318431367</v>
      </c>
      <c r="AJ21" s="12">
        <f>AI21/1000</f>
        <v>0.08045299318431368</v>
      </c>
    </row>
    <row r="22" spans="2:36" ht="15.75">
      <c r="B22" s="12">
        <v>40</v>
      </c>
      <c r="C22" s="12">
        <v>64</v>
      </c>
      <c r="D22" s="12">
        <v>558</v>
      </c>
      <c r="E22" s="12">
        <v>3456</v>
      </c>
      <c r="F22" s="12">
        <v>0.0185185185185185</v>
      </c>
      <c r="G22" s="12">
        <v>373</v>
      </c>
      <c r="H22" s="12">
        <v>3643</v>
      </c>
      <c r="I22" s="12">
        <v>166.406290735333</v>
      </c>
      <c r="J22" s="12">
        <v>40</v>
      </c>
      <c r="K22" s="12">
        <v>27</v>
      </c>
      <c r="L22" s="12">
        <v>284</v>
      </c>
      <c r="M22" s="12">
        <v>1179</v>
      </c>
      <c r="N22" s="12">
        <v>0.0229007633587786</v>
      </c>
      <c r="O22" s="12">
        <v>105</v>
      </c>
      <c r="P22" s="12">
        <v>1724</v>
      </c>
      <c r="Q22" s="12">
        <v>137.933383374699</v>
      </c>
      <c r="R22" s="12">
        <v>40</v>
      </c>
      <c r="S22" s="12">
        <v>2</v>
      </c>
      <c r="T22" s="12">
        <v>98</v>
      </c>
      <c r="U22" s="12">
        <v>309</v>
      </c>
      <c r="V22" s="12">
        <v>0.00647249190938511</v>
      </c>
      <c r="W22" s="12">
        <v>6</v>
      </c>
      <c r="X22" s="12">
        <v>206</v>
      </c>
      <c r="Y22" s="12">
        <v>29.6092825989528</v>
      </c>
      <c r="Z22" s="12">
        <v>40</v>
      </c>
      <c r="AA22" s="12">
        <v>9</v>
      </c>
      <c r="AB22" s="12">
        <v>205</v>
      </c>
      <c r="AC22" s="12">
        <v>980</v>
      </c>
      <c r="AD22" s="12">
        <v>0.00918367346938776</v>
      </c>
      <c r="AE22" s="12">
        <v>52</v>
      </c>
      <c r="AF22" s="12">
        <v>1557</v>
      </c>
      <c r="AG22" s="12">
        <v>63.6960664689668</v>
      </c>
      <c r="AH22" s="12">
        <f>(F22*G22+N22*O22+V22*W22+AD22*AE22)/(AE22+W22+O22+G22)</f>
        <v>0.01833651778347692</v>
      </c>
      <c r="AI22" s="12">
        <f>(I22*G22+Q22*O22+Y22*W22+AG22*AE22)/(AE22+W22+O22+G22)</f>
        <v>149.33284113918393</v>
      </c>
      <c r="AJ22" s="12">
        <f>AI22/1000</f>
        <v>0.14933284113918394</v>
      </c>
    </row>
    <row r="23" spans="2:36" ht="15.75">
      <c r="B23" s="12">
        <v>60</v>
      </c>
      <c r="C23" s="12">
        <v>39</v>
      </c>
      <c r="D23" s="12">
        <v>296</v>
      </c>
      <c r="E23" s="12">
        <v>1858</v>
      </c>
      <c r="F23" s="12">
        <v>0.0209903121636168</v>
      </c>
      <c r="G23" s="12">
        <v>373</v>
      </c>
      <c r="H23" s="12">
        <v>3643</v>
      </c>
      <c r="I23" s="12">
        <v>191.159929211483</v>
      </c>
      <c r="J23" s="12">
        <v>60</v>
      </c>
      <c r="K23" s="12">
        <v>8</v>
      </c>
      <c r="L23" s="12">
        <v>152</v>
      </c>
      <c r="M23" s="12">
        <v>614</v>
      </c>
      <c r="N23" s="12">
        <v>0.0130293159609121</v>
      </c>
      <c r="O23" s="12">
        <v>105</v>
      </c>
      <c r="P23" s="12">
        <v>1724</v>
      </c>
      <c r="Q23" s="12">
        <v>76.3607814394046</v>
      </c>
      <c r="R23" s="12">
        <v>60</v>
      </c>
      <c r="S23" s="12">
        <v>1</v>
      </c>
      <c r="T23" s="12">
        <v>18</v>
      </c>
      <c r="U23" s="12">
        <v>49</v>
      </c>
      <c r="V23" s="12">
        <v>0.0204081632653061</v>
      </c>
      <c r="W23" s="12">
        <v>6</v>
      </c>
      <c r="X23" s="12">
        <v>206</v>
      </c>
      <c r="Y23" s="12">
        <v>80.6030470749271</v>
      </c>
      <c r="Z23" s="12">
        <v>60</v>
      </c>
      <c r="AA23" s="12">
        <v>4</v>
      </c>
      <c r="AB23" s="12">
        <v>59</v>
      </c>
      <c r="AC23" s="12">
        <v>228</v>
      </c>
      <c r="AD23" s="12">
        <v>0.0175438596491228</v>
      </c>
      <c r="AE23" s="12">
        <v>52</v>
      </c>
      <c r="AF23" s="12">
        <v>1557</v>
      </c>
      <c r="AG23" s="12">
        <v>98.3630404982161</v>
      </c>
      <c r="AH23" s="12">
        <f>(F23*G23+N23*O23+V23*W23+AD23*AE23)/(AE23+W23+O23+G23)</f>
        <v>0.019089914728117646</v>
      </c>
      <c r="AI23" s="12">
        <f>(I23*G23+Q23*O23+Y23*W23+AG23*AE23)/(AE23+W23+O23+G23)</f>
        <v>158.43102991674894</v>
      </c>
      <c r="AJ23" s="12">
        <f>AI23/1000</f>
        <v>0.15843102991674893</v>
      </c>
    </row>
    <row r="24" spans="2:36" ht="15.75">
      <c r="B24" s="12">
        <v>80</v>
      </c>
      <c r="C24" s="12">
        <v>42</v>
      </c>
      <c r="D24" s="12">
        <v>103</v>
      </c>
      <c r="E24" s="12">
        <v>861</v>
      </c>
      <c r="F24" s="12">
        <v>0.0487804878048781</v>
      </c>
      <c r="G24" s="12">
        <v>373</v>
      </c>
      <c r="H24" s="12">
        <v>3643</v>
      </c>
      <c r="I24" s="12">
        <v>591.610714452863</v>
      </c>
      <c r="J24" s="12">
        <v>80</v>
      </c>
      <c r="K24" s="12">
        <v>9</v>
      </c>
      <c r="L24" s="12">
        <v>20</v>
      </c>
      <c r="M24" s="12">
        <v>125</v>
      </c>
      <c r="N24" s="12">
        <v>0.072</v>
      </c>
      <c r="O24" s="12">
        <v>105</v>
      </c>
      <c r="P24" s="12">
        <v>1724</v>
      </c>
      <c r="Q24" s="12">
        <v>652.884681306909</v>
      </c>
      <c r="R24" s="12">
        <v>80</v>
      </c>
      <c r="S24" s="12">
        <v>0</v>
      </c>
      <c r="T24" s="12">
        <v>11</v>
      </c>
      <c r="U24" s="12">
        <v>24</v>
      </c>
      <c r="V24" s="12">
        <v>0</v>
      </c>
      <c r="W24" s="12">
        <v>6</v>
      </c>
      <c r="X24" s="12">
        <v>206</v>
      </c>
      <c r="Y24" s="12">
        <v>0</v>
      </c>
      <c r="Z24" s="12">
        <v>80</v>
      </c>
      <c r="AA24" s="12">
        <v>1</v>
      </c>
      <c r="AB24" s="12">
        <v>29</v>
      </c>
      <c r="AC24" s="12">
        <v>107</v>
      </c>
      <c r="AD24" s="12">
        <v>0.00934579439252336</v>
      </c>
      <c r="AE24" s="12">
        <v>52</v>
      </c>
      <c r="AF24" s="12">
        <v>1557</v>
      </c>
      <c r="AG24" s="12">
        <v>50.0294774947823</v>
      </c>
      <c r="AH24" s="12">
        <f>(F24*G24+N24*O24+V24*W24+AD24*AE24)/(AE24+W24+O24+G24)</f>
        <v>0.04895728220080363</v>
      </c>
      <c r="AI24" s="12">
        <f>(I24*G24+Q24*O24+Y24*W24+AG24*AE24)/(AE24+W24+O24+G24)</f>
        <v>544.4500389139404</v>
      </c>
      <c r="AJ24" s="12">
        <f>AI24/1000</f>
        <v>0.5444500389139404</v>
      </c>
    </row>
    <row r="25" spans="2:36" ht="15.75">
      <c r="B25" s="12">
        <v>100</v>
      </c>
      <c r="C25" s="12">
        <f>SUM(C27:C29)+C20</f>
        <v>41</v>
      </c>
      <c r="D25" s="12">
        <f>SUM(D27:D29)+D20</f>
        <v>28</v>
      </c>
      <c r="E25" s="12">
        <f>SUM(E27:E29)+E20</f>
        <v>617</v>
      </c>
      <c r="F25" s="12">
        <f>C25/E25</f>
        <v>0.06645056726094004</v>
      </c>
      <c r="G25" s="12">
        <f>G24</f>
        <v>373</v>
      </c>
      <c r="H25" s="12">
        <f>H24</f>
        <v>3643</v>
      </c>
      <c r="I25" s="12">
        <f>(C25/$B$1)/(D25/$C$1)</f>
        <v>2124.4660264748645</v>
      </c>
      <c r="J25" s="12">
        <v>100</v>
      </c>
      <c r="K25" s="12">
        <f>SUM(K27:K29)+K20</f>
        <v>1</v>
      </c>
      <c r="L25" s="12">
        <f>SUM(L27:L29)+L20</f>
        <v>3</v>
      </c>
      <c r="M25" s="12">
        <f>SUM(M27:M29)+M20</f>
        <v>14</v>
      </c>
      <c r="N25" s="12">
        <f>K25/M25</f>
        <v>0.07142857142857142</v>
      </c>
      <c r="O25" s="12">
        <f>O24</f>
        <v>105</v>
      </c>
      <c r="P25" s="12">
        <f>P24</f>
        <v>1724</v>
      </c>
      <c r="Q25" s="12">
        <f>(K25/$B$1)/(L25/$C$1)</f>
        <v>483.61828244956257</v>
      </c>
      <c r="R25" s="12">
        <v>100</v>
      </c>
      <c r="S25" s="12">
        <f>SUM(S27:S29)+S20</f>
        <v>0</v>
      </c>
      <c r="T25" s="12">
        <f>SUM(T27:T29)+T20</f>
        <v>1</v>
      </c>
      <c r="U25" s="12">
        <f>SUM(U27:U29)+U20</f>
        <v>2</v>
      </c>
      <c r="V25" s="12">
        <f>S25/U25</f>
        <v>0</v>
      </c>
      <c r="W25" s="12">
        <f>W24</f>
        <v>6</v>
      </c>
      <c r="X25" s="12">
        <f>X24</f>
        <v>206</v>
      </c>
      <c r="Y25" s="12">
        <f>(S25/$B$1)/(T25/$C$1)</f>
        <v>0</v>
      </c>
      <c r="Z25" s="12">
        <v>100</v>
      </c>
      <c r="AA25" s="12">
        <f>SUM(AA27:AA29)+AA20</f>
        <v>3</v>
      </c>
      <c r="AB25" s="12">
        <f>SUM(AB27:AB29)+AB20</f>
        <v>2</v>
      </c>
      <c r="AC25" s="12">
        <f>SUM(AC27:AC29)+AC20</f>
        <v>11</v>
      </c>
      <c r="AD25" s="12">
        <f>AA25/AC25</f>
        <v>0.2727272727272727</v>
      </c>
      <c r="AE25" s="12">
        <f>AE24</f>
        <v>52</v>
      </c>
      <c r="AF25" s="12">
        <f>AF24</f>
        <v>1557</v>
      </c>
      <c r="AG25" s="12">
        <f>(AA25/$B$1)/(AB25/$C$1)</f>
        <v>2176.2822710230316</v>
      </c>
      <c r="AH25" s="12">
        <f>(F25*G25+N25*O25+V25*W25+AD25*AE25)/(AE25+W25+O25+G25)</f>
        <v>0.08669380554132242</v>
      </c>
      <c r="AI25" s="12">
        <f>(I25*G25+Q25*O25+Y25*W25+AG25*AE25)/(AE25+W25+O25+G25)</f>
        <v>1784.2769134804594</v>
      </c>
      <c r="AJ25" s="12">
        <f>AI25/1000</f>
        <v>1.7842769134804595</v>
      </c>
    </row>
    <row r="26" spans="2:34" ht="15.75">
      <c r="B26" s="12">
        <v>100</v>
      </c>
      <c r="C26" s="12">
        <v>24</v>
      </c>
      <c r="D26" s="12">
        <v>36</v>
      </c>
      <c r="E26" s="12">
        <v>3152</v>
      </c>
      <c r="F26" s="12">
        <v>0.00761421319796954</v>
      </c>
      <c r="G26" s="12">
        <v>373</v>
      </c>
      <c r="H26" s="12">
        <v>3643</v>
      </c>
      <c r="I26" s="12">
        <v>967.236564899125</v>
      </c>
      <c r="J26" s="12">
        <v>100</v>
      </c>
      <c r="K26" s="12">
        <v>2</v>
      </c>
      <c r="L26" s="12">
        <v>9</v>
      </c>
      <c r="M26" s="12">
        <v>45</v>
      </c>
      <c r="N26" s="12">
        <v>0.0444444444444444</v>
      </c>
      <c r="O26" s="12">
        <v>105</v>
      </c>
      <c r="P26" s="12">
        <v>1724</v>
      </c>
      <c r="Q26" s="12">
        <v>322.412188299708</v>
      </c>
      <c r="R26" s="12">
        <v>100</v>
      </c>
      <c r="S26" s="12">
        <v>0</v>
      </c>
      <c r="T26" s="12">
        <v>3</v>
      </c>
      <c r="U26" s="12">
        <v>3</v>
      </c>
      <c r="V26" s="12">
        <v>0</v>
      </c>
      <c r="W26" s="12">
        <v>6</v>
      </c>
      <c r="X26" s="12">
        <v>206</v>
      </c>
      <c r="Y26" s="12">
        <v>0</v>
      </c>
      <c r="Z26" s="12">
        <v>100</v>
      </c>
      <c r="AA26" s="12">
        <v>0</v>
      </c>
      <c r="AB26" s="12">
        <v>3</v>
      </c>
      <c r="AC26" s="12">
        <v>18</v>
      </c>
      <c r="AD26" s="12">
        <v>0</v>
      </c>
      <c r="AE26" s="12">
        <v>52</v>
      </c>
      <c r="AF26" s="12">
        <v>1557</v>
      </c>
      <c r="AG26" s="12">
        <v>0</v>
      </c>
      <c r="AH26" s="25"/>
    </row>
    <row r="27" spans="2:34" ht="15.75">
      <c r="B27" s="12">
        <v>120</v>
      </c>
      <c r="C27" s="12">
        <v>11</v>
      </c>
      <c r="D27" s="12">
        <v>5</v>
      </c>
      <c r="E27" s="12">
        <v>160</v>
      </c>
      <c r="F27" s="12">
        <v>0.06875</v>
      </c>
      <c r="G27" s="12">
        <v>373</v>
      </c>
      <c r="H27" s="12">
        <v>3643</v>
      </c>
      <c r="I27" s="12">
        <v>3191.88066416711</v>
      </c>
      <c r="J27" s="12">
        <v>120</v>
      </c>
      <c r="K27" s="12">
        <v>1</v>
      </c>
      <c r="L27" s="12">
        <v>1</v>
      </c>
      <c r="M27" s="12">
        <v>10</v>
      </c>
      <c r="N27" s="12">
        <v>0.1</v>
      </c>
      <c r="O27" s="12">
        <v>105</v>
      </c>
      <c r="P27" s="12">
        <v>1724</v>
      </c>
      <c r="Q27" s="12">
        <v>1450.85484734869</v>
      </c>
      <c r="R27" s="12">
        <v>140</v>
      </c>
      <c r="S27" s="12">
        <v>0</v>
      </c>
      <c r="T27" s="12">
        <v>1</v>
      </c>
      <c r="U27" s="12">
        <v>2</v>
      </c>
      <c r="V27" s="12">
        <v>0</v>
      </c>
      <c r="W27" s="12">
        <v>6</v>
      </c>
      <c r="X27" s="12">
        <v>206</v>
      </c>
      <c r="Y27" s="12">
        <v>0</v>
      </c>
      <c r="Z27" s="12">
        <v>120</v>
      </c>
      <c r="AA27" s="12">
        <v>2</v>
      </c>
      <c r="AB27" s="12">
        <v>2</v>
      </c>
      <c r="AC27" s="12">
        <v>7</v>
      </c>
      <c r="AD27" s="12">
        <v>0.285714285714286</v>
      </c>
      <c r="AE27" s="12">
        <v>52</v>
      </c>
      <c r="AF27" s="12">
        <v>1557</v>
      </c>
      <c r="AG27" s="12">
        <v>1450.85484734869</v>
      </c>
      <c r="AH27" s="25"/>
    </row>
    <row r="28" spans="2:34" ht="15.75">
      <c r="B28" s="12">
        <v>140</v>
      </c>
      <c r="C28" s="12">
        <v>8</v>
      </c>
      <c r="D28" s="12">
        <v>17</v>
      </c>
      <c r="E28" s="12">
        <v>106</v>
      </c>
      <c r="F28" s="12">
        <v>0.0754716981132075</v>
      </c>
      <c r="G28" s="12">
        <v>373</v>
      </c>
      <c r="H28" s="12">
        <v>3643</v>
      </c>
      <c r="I28" s="12">
        <v>682.755222281735</v>
      </c>
      <c r="J28" s="12">
        <v>140</v>
      </c>
      <c r="K28" s="12">
        <v>0</v>
      </c>
      <c r="L28" s="12">
        <v>0</v>
      </c>
      <c r="M28" s="12">
        <v>2</v>
      </c>
      <c r="N28" s="12">
        <v>0</v>
      </c>
      <c r="O28" s="12">
        <v>105</v>
      </c>
      <c r="P28" s="12">
        <v>1724</v>
      </c>
      <c r="Q28" s="12" t="s">
        <v>111</v>
      </c>
      <c r="Z28" s="12">
        <v>140</v>
      </c>
      <c r="AA28" s="12">
        <v>0</v>
      </c>
      <c r="AB28" s="12">
        <v>0</v>
      </c>
      <c r="AC28" s="12">
        <v>1</v>
      </c>
      <c r="AD28" s="12">
        <v>0</v>
      </c>
      <c r="AE28" s="12">
        <v>52</v>
      </c>
      <c r="AF28" s="12">
        <v>1557</v>
      </c>
      <c r="AG28" s="12" t="s">
        <v>111</v>
      </c>
      <c r="AH28" s="25"/>
    </row>
    <row r="29" spans="2:34" ht="15.75">
      <c r="B29" s="12">
        <v>160</v>
      </c>
      <c r="C29" s="12">
        <v>5</v>
      </c>
      <c r="D29" s="12">
        <v>4</v>
      </c>
      <c r="E29" s="12">
        <v>308</v>
      </c>
      <c r="F29" s="12">
        <v>0.0162337662337662</v>
      </c>
      <c r="G29" s="12">
        <v>373</v>
      </c>
      <c r="H29" s="12">
        <v>3643</v>
      </c>
      <c r="I29" s="12">
        <v>1813.56855918586</v>
      </c>
      <c r="J29" s="12">
        <v>160</v>
      </c>
      <c r="K29" s="12">
        <v>0</v>
      </c>
      <c r="L29" s="12">
        <v>2</v>
      </c>
      <c r="M29" s="12">
        <v>2</v>
      </c>
      <c r="N29" s="12">
        <v>0</v>
      </c>
      <c r="O29" s="12">
        <v>105</v>
      </c>
      <c r="P29" s="12">
        <v>1724</v>
      </c>
      <c r="Q29" s="12">
        <v>0</v>
      </c>
      <c r="AH29" s="25"/>
    </row>
    <row r="30" ht="15.75">
      <c r="AH30" s="25"/>
    </row>
    <row r="31" ht="15.75">
      <c r="AH31" s="25"/>
    </row>
    <row r="32" spans="2:34" ht="15.75">
      <c r="B32" s="26"/>
      <c r="AH32" s="25"/>
    </row>
    <row r="33" ht="15.75">
      <c r="AH33" s="25"/>
    </row>
    <row r="34" ht="15.75">
      <c r="AH34" s="25"/>
    </row>
    <row r="35" ht="15.75">
      <c r="AH35" s="25"/>
    </row>
    <row r="41" ht="15.75">
      <c r="O41" s="12" t="s">
        <v>39</v>
      </c>
    </row>
    <row r="42" spans="10:16" ht="15.75">
      <c r="J42" s="12" t="s">
        <v>31</v>
      </c>
      <c r="K42" s="12">
        <f>SUM(K21:K23)</f>
        <v>93</v>
      </c>
      <c r="L42" s="12">
        <f>SUM(L21:L23)</f>
        <v>1692</v>
      </c>
      <c r="M42" s="12">
        <f>SUM(M21:M23)</f>
        <v>9133</v>
      </c>
      <c r="N42" s="12">
        <f>K42/M42</f>
        <v>0.010182853388809811</v>
      </c>
      <c r="O42" s="12">
        <f>(K42/$B$1)/(L42/$C$1)</f>
        <v>79.74556785072575</v>
      </c>
      <c r="P42" s="25">
        <v>0.00021076157605291</v>
      </c>
    </row>
    <row r="43" spans="10:16" ht="15.75">
      <c r="J43" s="12" t="s">
        <v>32</v>
      </c>
      <c r="K43" s="12">
        <f>SUM(K24:K28)</f>
        <v>13</v>
      </c>
      <c r="L43" s="12">
        <f>SUM(L24:L28)</f>
        <v>33</v>
      </c>
      <c r="M43" s="12">
        <f>SUM(M24:M28)</f>
        <v>196</v>
      </c>
      <c r="N43" s="12">
        <f>K43/M43</f>
        <v>0.0663265306122449</v>
      </c>
      <c r="O43" s="12">
        <f>(K43/$B$1)/(L43/$C$1)</f>
        <v>571.548879258574</v>
      </c>
      <c r="P43" s="25">
        <v>0.003326350602888</v>
      </c>
    </row>
    <row r="44" spans="10:16" ht="15.75">
      <c r="J44" s="12" t="s">
        <v>33</v>
      </c>
      <c r="K44" s="12">
        <v>32</v>
      </c>
      <c r="L44" s="12">
        <v>15</v>
      </c>
      <c r="M44" s="12">
        <v>78</v>
      </c>
      <c r="N44" s="12">
        <f>K44/M44</f>
        <v>0.41025641025641024</v>
      </c>
      <c r="O44" s="12">
        <f>(K44/$B$1)/(L44/$C$1)</f>
        <v>3095.1570076772005</v>
      </c>
      <c r="P44" s="25">
        <v>0.0118363852590223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workbookViewId="0" topLeftCell="T1">
      <selection activeCell="AH21" sqref="AH21:AI21"/>
    </sheetView>
  </sheetViews>
  <sheetFormatPr defaultColWidth="9.00390625" defaultRowHeight="14.25"/>
  <cols>
    <col min="1" max="16384" width="9.00390625" style="12" customWidth="1"/>
  </cols>
  <sheetData>
    <row r="1" spans="2:3" ht="15.75">
      <c r="B1" s="12">
        <v>8250</v>
      </c>
      <c r="C1" s="12">
        <v>2708746</v>
      </c>
    </row>
    <row r="3" spans="2:34" ht="15.75">
      <c r="B3" s="12" t="s">
        <v>34</v>
      </c>
      <c r="C3" s="12" t="s">
        <v>30</v>
      </c>
      <c r="D3" s="12" t="s">
        <v>35</v>
      </c>
      <c r="E3" s="12" t="s">
        <v>27</v>
      </c>
      <c r="F3" s="12" t="s">
        <v>36</v>
      </c>
      <c r="G3" s="12" t="s">
        <v>37</v>
      </c>
      <c r="H3" s="12" t="s">
        <v>38</v>
      </c>
      <c r="I3" s="12" t="s">
        <v>39</v>
      </c>
      <c r="J3" s="12" t="s">
        <v>40</v>
      </c>
      <c r="K3" s="12" t="s">
        <v>30</v>
      </c>
      <c r="L3" s="12" t="s">
        <v>35</v>
      </c>
      <c r="M3" s="12" t="s">
        <v>27</v>
      </c>
      <c r="N3" s="12" t="s">
        <v>36</v>
      </c>
      <c r="O3" s="12" t="s">
        <v>37</v>
      </c>
      <c r="P3" s="12" t="s">
        <v>38</v>
      </c>
      <c r="Q3" s="12" t="s">
        <v>39</v>
      </c>
      <c r="R3" s="12" t="s">
        <v>41</v>
      </c>
      <c r="S3" s="12" t="s">
        <v>30</v>
      </c>
      <c r="T3" s="12" t="s">
        <v>35</v>
      </c>
      <c r="U3" s="12" t="s">
        <v>27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42</v>
      </c>
      <c r="AA3" s="12" t="s">
        <v>30</v>
      </c>
      <c r="AB3" s="12" t="s">
        <v>35</v>
      </c>
      <c r="AC3" s="12" t="s">
        <v>27</v>
      </c>
      <c r="AD3" s="12" t="s">
        <v>36</v>
      </c>
      <c r="AE3" s="12" t="s">
        <v>37</v>
      </c>
      <c r="AF3" s="12" t="s">
        <v>38</v>
      </c>
      <c r="AG3" s="12" t="s">
        <v>39</v>
      </c>
      <c r="AH3" s="12" t="s">
        <v>43</v>
      </c>
    </row>
    <row r="4" spans="2:34" ht="15.75">
      <c r="B4" s="12">
        <v>0</v>
      </c>
      <c r="C4" s="12">
        <v>155</v>
      </c>
      <c r="D4" s="12">
        <v>82677</v>
      </c>
      <c r="E4" s="12">
        <v>469004</v>
      </c>
      <c r="F4" s="12">
        <v>0.000330487586459817</v>
      </c>
      <c r="G4" s="12">
        <v>5090</v>
      </c>
      <c r="H4" s="12">
        <v>194166</v>
      </c>
      <c r="I4" s="12">
        <f aca="true" t="shared" si="0" ref="I4:I14">(C4/$B$1)/(D4/$C$1)</f>
        <v>0.6155471475156514</v>
      </c>
      <c r="J4" s="12">
        <v>0</v>
      </c>
      <c r="K4" s="12">
        <v>24</v>
      </c>
      <c r="L4" s="12">
        <v>15014</v>
      </c>
      <c r="M4" s="12">
        <v>82495</v>
      </c>
      <c r="N4" s="12">
        <v>0.000290926722831687</v>
      </c>
      <c r="O4" s="12">
        <v>298</v>
      </c>
      <c r="P4" s="12">
        <v>28351</v>
      </c>
      <c r="Q4" s="12">
        <f aca="true" t="shared" si="1" ref="Q4:Q10">(K4/$B$1)/(L4/$C$1)</f>
        <v>0.5248427043849982</v>
      </c>
      <c r="R4" s="12">
        <v>0</v>
      </c>
      <c r="S4" s="12">
        <v>30</v>
      </c>
      <c r="T4" s="12">
        <v>19482</v>
      </c>
      <c r="U4" s="12">
        <v>114245</v>
      </c>
      <c r="V4" s="12">
        <v>0.000262593548951814</v>
      </c>
      <c r="W4" s="12">
        <v>75</v>
      </c>
      <c r="X4" s="12">
        <v>40837</v>
      </c>
      <c r="Y4" s="12">
        <f>(S4/$B$1)/(T4/$C$1)</f>
        <v>0.5055941615103919</v>
      </c>
      <c r="Z4" s="12">
        <v>0</v>
      </c>
      <c r="AA4" s="12">
        <v>140</v>
      </c>
      <c r="AB4" s="12">
        <v>109993</v>
      </c>
      <c r="AC4" s="12">
        <v>682407</v>
      </c>
      <c r="AD4" s="12">
        <v>0.000205156160473149</v>
      </c>
      <c r="AE4" s="12">
        <v>462</v>
      </c>
      <c r="AF4" s="12">
        <v>206514</v>
      </c>
      <c r="AG4" s="12">
        <f aca="true" t="shared" si="2" ref="AG4:AG10">(AA4/$B$1)/(AB4/$C$1)</f>
        <v>0.4179047647384723</v>
      </c>
      <c r="AH4" s="12">
        <f aca="true" t="shared" si="3" ref="AH4:AH14">(F4*G4+N4*O4+V4*W4+AD4*AE4)/(AE4+W4+O4+G4)</f>
        <v>0.0003178657621593742</v>
      </c>
    </row>
    <row r="5" spans="2:34" ht="15.75">
      <c r="B5" s="12">
        <v>10</v>
      </c>
      <c r="C5" s="12">
        <v>679</v>
      </c>
      <c r="D5" s="12">
        <v>98494</v>
      </c>
      <c r="E5" s="12">
        <v>454708</v>
      </c>
      <c r="F5" s="12">
        <v>0.00149326600807551</v>
      </c>
      <c r="G5" s="12">
        <v>5090</v>
      </c>
      <c r="H5" s="12">
        <v>194166</v>
      </c>
      <c r="I5" s="12">
        <f t="shared" si="0"/>
        <v>2.2634678672935626</v>
      </c>
      <c r="J5" s="12">
        <v>10</v>
      </c>
      <c r="K5" s="12">
        <v>78</v>
      </c>
      <c r="L5" s="12">
        <v>11815</v>
      </c>
      <c r="M5" s="12">
        <v>67444</v>
      </c>
      <c r="N5" s="12">
        <v>0.00115651503469545</v>
      </c>
      <c r="O5" s="12">
        <v>298</v>
      </c>
      <c r="P5" s="12">
        <v>28351</v>
      </c>
      <c r="Q5" s="12">
        <f t="shared" si="1"/>
        <v>2.1675803793328976</v>
      </c>
      <c r="R5" s="12">
        <v>10</v>
      </c>
      <c r="S5" s="12">
        <v>40</v>
      </c>
      <c r="T5" s="12">
        <v>19596</v>
      </c>
      <c r="U5" s="12">
        <v>108443</v>
      </c>
      <c r="V5" s="12">
        <v>0.000368857372075653</v>
      </c>
      <c r="W5" s="12">
        <v>75</v>
      </c>
      <c r="X5" s="12">
        <v>40837</v>
      </c>
      <c r="Y5" s="12">
        <f>(S5/$B$1)/(T5/$C$1)</f>
        <v>0.6702038140127546</v>
      </c>
      <c r="Z5" s="12">
        <v>10</v>
      </c>
      <c r="AA5" s="12">
        <v>209</v>
      </c>
      <c r="AB5" s="12">
        <v>90666</v>
      </c>
      <c r="AC5" s="12">
        <v>510289</v>
      </c>
      <c r="AD5" s="12">
        <v>0.000409571830864471</v>
      </c>
      <c r="AE5" s="12">
        <v>462</v>
      </c>
      <c r="AF5" s="12">
        <v>206514</v>
      </c>
      <c r="AG5" s="12">
        <f t="shared" si="2"/>
        <v>0.7568610651548908</v>
      </c>
      <c r="AH5" s="12">
        <f t="shared" si="3"/>
        <v>0.0013775952658579998</v>
      </c>
    </row>
    <row r="6" spans="2:34" ht="15.75">
      <c r="B6" s="12">
        <v>20</v>
      </c>
      <c r="C6" s="12">
        <v>441</v>
      </c>
      <c r="D6" s="12">
        <v>12672</v>
      </c>
      <c r="E6" s="12">
        <v>45360</v>
      </c>
      <c r="F6" s="12">
        <v>0.00972222222222222</v>
      </c>
      <c r="G6" s="12">
        <v>5090</v>
      </c>
      <c r="H6" s="12">
        <v>194166</v>
      </c>
      <c r="I6" s="12">
        <f t="shared" si="0"/>
        <v>11.42635623278237</v>
      </c>
      <c r="J6" s="12">
        <v>20</v>
      </c>
      <c r="K6" s="12">
        <v>100</v>
      </c>
      <c r="L6" s="12">
        <v>1453</v>
      </c>
      <c r="M6" s="12">
        <v>6193</v>
      </c>
      <c r="N6" s="12">
        <v>0.0161472630389149</v>
      </c>
      <c r="O6" s="12">
        <v>298</v>
      </c>
      <c r="P6" s="12">
        <v>28351</v>
      </c>
      <c r="Q6" s="12">
        <f t="shared" si="1"/>
        <v>22.596892531648212</v>
      </c>
      <c r="R6" s="12">
        <v>20</v>
      </c>
      <c r="S6" s="12">
        <v>4</v>
      </c>
      <c r="T6" s="12">
        <v>1705</v>
      </c>
      <c r="U6" s="12">
        <v>7960</v>
      </c>
      <c r="V6" s="12">
        <v>0.00050251256281407</v>
      </c>
      <c r="W6" s="12">
        <v>75</v>
      </c>
      <c r="X6" s="12">
        <v>40837</v>
      </c>
      <c r="Y6" s="12">
        <f>(S6/$B$1)/(T6/$C$1)</f>
        <v>0.7702823424864481</v>
      </c>
      <c r="Z6" s="12">
        <v>20</v>
      </c>
      <c r="AA6" s="12">
        <v>74</v>
      </c>
      <c r="AB6" s="12">
        <v>5756</v>
      </c>
      <c r="AC6" s="12">
        <v>28865</v>
      </c>
      <c r="AD6" s="12">
        <v>0.00256365840983891</v>
      </c>
      <c r="AE6" s="12">
        <v>462</v>
      </c>
      <c r="AF6" s="12">
        <v>206514</v>
      </c>
      <c r="AG6" s="12">
        <f t="shared" si="2"/>
        <v>4.22109638427359</v>
      </c>
      <c r="AH6" s="12">
        <f t="shared" si="3"/>
        <v>0.00937048002097289</v>
      </c>
    </row>
    <row r="7" spans="2:34" ht="15.75">
      <c r="B7" s="12">
        <v>30</v>
      </c>
      <c r="C7" s="12">
        <v>178</v>
      </c>
      <c r="D7" s="12">
        <v>310</v>
      </c>
      <c r="E7" s="12">
        <v>1225</v>
      </c>
      <c r="F7" s="12">
        <v>0.14530612244898</v>
      </c>
      <c r="G7" s="12">
        <v>5090</v>
      </c>
      <c r="H7" s="12">
        <v>194166</v>
      </c>
      <c r="I7" s="12">
        <f t="shared" si="0"/>
        <v>188.52660332355816</v>
      </c>
      <c r="J7" s="12">
        <v>30</v>
      </c>
      <c r="K7" s="12">
        <v>62</v>
      </c>
      <c r="L7" s="12">
        <v>55</v>
      </c>
      <c r="M7" s="12">
        <v>231</v>
      </c>
      <c r="N7" s="12">
        <v>0.268398268398268</v>
      </c>
      <c r="O7" s="12">
        <v>298</v>
      </c>
      <c r="P7" s="12">
        <v>28351</v>
      </c>
      <c r="Q7" s="12">
        <f t="shared" si="1"/>
        <v>370.1206655647383</v>
      </c>
      <c r="R7" s="12">
        <v>30</v>
      </c>
      <c r="S7" s="12">
        <v>1</v>
      </c>
      <c r="T7" s="12">
        <v>53</v>
      </c>
      <c r="U7" s="12">
        <v>154</v>
      </c>
      <c r="V7" s="12">
        <v>0.00649350649350649</v>
      </c>
      <c r="W7" s="12">
        <v>75</v>
      </c>
      <c r="X7" s="12">
        <v>40837</v>
      </c>
      <c r="Y7" s="12">
        <f>(S7/$B$1)/(T7/$C$1)</f>
        <v>6.194959405374499</v>
      </c>
      <c r="Z7" s="12">
        <v>30</v>
      </c>
      <c r="AA7" s="12">
        <v>33</v>
      </c>
      <c r="AB7" s="12">
        <v>86</v>
      </c>
      <c r="AC7" s="12">
        <v>421</v>
      </c>
      <c r="AD7" s="12">
        <v>0.0783847980997625</v>
      </c>
      <c r="AE7" s="12">
        <v>462</v>
      </c>
      <c r="AF7" s="12">
        <v>206514</v>
      </c>
      <c r="AG7" s="12">
        <f t="shared" si="2"/>
        <v>125.98818604651163</v>
      </c>
      <c r="AH7" s="12">
        <f t="shared" si="3"/>
        <v>0.14452179526702033</v>
      </c>
    </row>
    <row r="8" spans="2:34" ht="15.75">
      <c r="B8" s="12">
        <v>40</v>
      </c>
      <c r="C8" s="12">
        <v>23</v>
      </c>
      <c r="D8" s="12">
        <v>8</v>
      </c>
      <c r="E8" s="12">
        <v>127</v>
      </c>
      <c r="F8" s="12">
        <v>0.181102362204724</v>
      </c>
      <c r="G8" s="12">
        <v>5090</v>
      </c>
      <c r="H8" s="12">
        <v>194166</v>
      </c>
      <c r="I8" s="12">
        <f t="shared" si="0"/>
        <v>943.9569393939394</v>
      </c>
      <c r="J8" s="12">
        <v>40</v>
      </c>
      <c r="K8" s="12">
        <v>29</v>
      </c>
      <c r="L8" s="12">
        <v>10</v>
      </c>
      <c r="M8" s="12">
        <v>61</v>
      </c>
      <c r="N8" s="12">
        <v>0.475409836065574</v>
      </c>
      <c r="O8" s="12">
        <v>298</v>
      </c>
      <c r="P8" s="12">
        <v>28351</v>
      </c>
      <c r="Q8" s="12">
        <f t="shared" si="1"/>
        <v>952.1652606060605</v>
      </c>
      <c r="R8" s="12">
        <v>40</v>
      </c>
      <c r="S8" s="12">
        <v>0</v>
      </c>
      <c r="T8" s="12">
        <v>1</v>
      </c>
      <c r="U8" s="12">
        <v>3</v>
      </c>
      <c r="V8" s="12">
        <v>0</v>
      </c>
      <c r="W8" s="12">
        <v>75</v>
      </c>
      <c r="X8" s="12">
        <v>40837</v>
      </c>
      <c r="Y8" s="12">
        <f>(S8/$B$1)/(T8/$C$1)</f>
        <v>0</v>
      </c>
      <c r="Z8" s="12">
        <v>40</v>
      </c>
      <c r="AA8" s="12">
        <v>5</v>
      </c>
      <c r="AB8" s="12">
        <v>13</v>
      </c>
      <c r="AC8" s="12">
        <v>49</v>
      </c>
      <c r="AD8" s="12">
        <v>0.102040816326531</v>
      </c>
      <c r="AE8" s="12">
        <v>462</v>
      </c>
      <c r="AF8" s="12">
        <v>206514</v>
      </c>
      <c r="AG8" s="12">
        <f t="shared" si="2"/>
        <v>126.2818648018648</v>
      </c>
      <c r="AH8" s="12">
        <f t="shared" si="3"/>
        <v>0.18744742817087656</v>
      </c>
    </row>
    <row r="9" spans="2:34" ht="15.75">
      <c r="B9" s="12">
        <v>50</v>
      </c>
      <c r="C9" s="12">
        <v>155</v>
      </c>
      <c r="D9" s="12">
        <v>5</v>
      </c>
      <c r="E9" s="12">
        <v>538</v>
      </c>
      <c r="F9" s="12">
        <v>0.288104089219331</v>
      </c>
      <c r="G9" s="12">
        <v>5090</v>
      </c>
      <c r="H9" s="12">
        <v>194166</v>
      </c>
      <c r="I9" s="12">
        <f t="shared" si="0"/>
        <v>10178.318303030303</v>
      </c>
      <c r="J9" s="12">
        <v>50</v>
      </c>
      <c r="K9" s="12">
        <v>4</v>
      </c>
      <c r="L9" s="12">
        <v>1</v>
      </c>
      <c r="M9" s="12">
        <v>9</v>
      </c>
      <c r="N9" s="12">
        <v>0.444444444444444</v>
      </c>
      <c r="O9" s="12">
        <v>298</v>
      </c>
      <c r="P9" s="12">
        <v>28351</v>
      </c>
      <c r="Q9" s="12">
        <f t="shared" si="1"/>
        <v>1313.3313939393938</v>
      </c>
      <c r="Z9" s="12">
        <v>50</v>
      </c>
      <c r="AA9" s="12">
        <v>1</v>
      </c>
      <c r="AB9" s="12">
        <v>0</v>
      </c>
      <c r="AC9" s="12">
        <v>20</v>
      </c>
      <c r="AD9" s="12">
        <v>0.05</v>
      </c>
      <c r="AE9" s="12">
        <v>462</v>
      </c>
      <c r="AF9" s="12">
        <v>206514</v>
      </c>
      <c r="AG9" s="12" t="e">
        <f t="shared" si="2"/>
        <v>#DIV/0!</v>
      </c>
      <c r="AH9" s="12">
        <f t="shared" si="3"/>
        <v>0.277263975824075</v>
      </c>
    </row>
    <row r="10" spans="2:34" ht="15.75">
      <c r="B10" s="12">
        <v>60</v>
      </c>
      <c r="C10" s="12">
        <v>141</v>
      </c>
      <c r="D10" s="12">
        <v>0</v>
      </c>
      <c r="E10" s="12">
        <v>213</v>
      </c>
      <c r="F10" s="12">
        <v>0.661971830985915</v>
      </c>
      <c r="G10" s="12">
        <v>5090</v>
      </c>
      <c r="H10" s="12">
        <v>194166</v>
      </c>
      <c r="I10" s="12" t="e">
        <f t="shared" si="0"/>
        <v>#DIV/0!</v>
      </c>
      <c r="J10" s="12">
        <v>60</v>
      </c>
      <c r="K10" s="12">
        <v>1</v>
      </c>
      <c r="L10" s="12">
        <v>3</v>
      </c>
      <c r="M10" s="12">
        <v>6</v>
      </c>
      <c r="N10" s="12">
        <v>0.166666666666667</v>
      </c>
      <c r="O10" s="12">
        <v>298</v>
      </c>
      <c r="P10" s="12">
        <v>28351</v>
      </c>
      <c r="Q10" s="12">
        <f t="shared" si="1"/>
        <v>109.44428282828282</v>
      </c>
      <c r="Z10" s="12">
        <v>60</v>
      </c>
      <c r="AA10" s="12">
        <v>0</v>
      </c>
      <c r="AB10" s="12">
        <v>0</v>
      </c>
      <c r="AC10" s="12">
        <v>2</v>
      </c>
      <c r="AD10" s="12">
        <v>0</v>
      </c>
      <c r="AE10" s="12">
        <v>462</v>
      </c>
      <c r="AF10" s="12">
        <v>206514</v>
      </c>
      <c r="AG10" s="12" t="e">
        <f t="shared" si="2"/>
        <v>#DIV/0!</v>
      </c>
      <c r="AH10" s="12">
        <f t="shared" si="3"/>
        <v>0.5844621002367478</v>
      </c>
    </row>
    <row r="11" spans="2:34" ht="15.75">
      <c r="B11" s="12">
        <v>70</v>
      </c>
      <c r="C11" s="12">
        <v>5</v>
      </c>
      <c r="D11" s="12">
        <v>0</v>
      </c>
      <c r="E11" s="12">
        <v>5</v>
      </c>
      <c r="F11" s="12">
        <v>1</v>
      </c>
      <c r="G11" s="12">
        <v>5090</v>
      </c>
      <c r="H11" s="12">
        <v>194166</v>
      </c>
      <c r="I11" s="12" t="e">
        <f t="shared" si="0"/>
        <v>#DIV/0!</v>
      </c>
      <c r="AH11" s="12">
        <f t="shared" si="3"/>
        <v>1</v>
      </c>
    </row>
    <row r="12" spans="2:34" ht="15.75">
      <c r="B12" s="12">
        <v>80</v>
      </c>
      <c r="C12" s="12">
        <v>354</v>
      </c>
      <c r="D12" s="12">
        <v>0</v>
      </c>
      <c r="E12" s="12">
        <v>354</v>
      </c>
      <c r="F12" s="12">
        <v>1</v>
      </c>
      <c r="G12" s="12">
        <v>5090</v>
      </c>
      <c r="H12" s="12">
        <v>194166</v>
      </c>
      <c r="I12" s="12" t="e">
        <f t="shared" si="0"/>
        <v>#DIV/0!</v>
      </c>
      <c r="AH12" s="12">
        <f t="shared" si="3"/>
        <v>1</v>
      </c>
    </row>
    <row r="13" spans="2:34" ht="15.75">
      <c r="B13" s="12">
        <v>90</v>
      </c>
      <c r="C13" s="12">
        <v>2566</v>
      </c>
      <c r="D13" s="12">
        <v>0</v>
      </c>
      <c r="E13" s="12">
        <v>2566</v>
      </c>
      <c r="F13" s="12">
        <v>1</v>
      </c>
      <c r="G13" s="12">
        <v>5090</v>
      </c>
      <c r="H13" s="12">
        <v>194166</v>
      </c>
      <c r="I13" s="12" t="e">
        <f t="shared" si="0"/>
        <v>#DIV/0!</v>
      </c>
      <c r="AH13" s="12">
        <f t="shared" si="3"/>
        <v>1</v>
      </c>
    </row>
    <row r="14" spans="2:34" ht="15.75">
      <c r="B14" s="12">
        <v>100</v>
      </c>
      <c r="C14" s="12">
        <v>393</v>
      </c>
      <c r="D14" s="12">
        <v>0</v>
      </c>
      <c r="E14" s="12">
        <v>393</v>
      </c>
      <c r="F14" s="12">
        <v>1</v>
      </c>
      <c r="G14" s="12">
        <v>5090</v>
      </c>
      <c r="H14" s="12">
        <v>194166</v>
      </c>
      <c r="I14" s="12" t="e">
        <f t="shared" si="0"/>
        <v>#DIV/0!</v>
      </c>
      <c r="AH14" s="12">
        <f t="shared" si="3"/>
        <v>1</v>
      </c>
    </row>
    <row r="15" spans="10:15" ht="15.75">
      <c r="J15" s="12" t="s">
        <v>31</v>
      </c>
      <c r="K15" s="12">
        <f>SUM(K4:K5)</f>
        <v>102</v>
      </c>
      <c r="L15" s="12">
        <f>SUM(L4:L5)</f>
        <v>26829</v>
      </c>
      <c r="M15" s="12">
        <f>SUM(M4:M5)</f>
        <v>149939</v>
      </c>
      <c r="N15" s="12">
        <f>K15/M15</f>
        <v>0.0006802766458359733</v>
      </c>
      <c r="O15" s="14">
        <v>1.38537233771308E-05</v>
      </c>
    </row>
    <row r="16" spans="10:15" ht="15.75">
      <c r="J16" s="12" t="s">
        <v>32</v>
      </c>
      <c r="K16" s="12">
        <f>SUM(K6:K7)</f>
        <v>162</v>
      </c>
      <c r="L16" s="12">
        <f>SUM(L6:L7)</f>
        <v>1508</v>
      </c>
      <c r="M16" s="12">
        <f>SUM(M6:M7)</f>
        <v>6424</v>
      </c>
      <c r="N16" s="12">
        <f>K16/M16</f>
        <v>0.025217932752179328</v>
      </c>
      <c r="O16">
        <v>0.000365984627572722</v>
      </c>
    </row>
    <row r="17" spans="10:15" ht="15.75">
      <c r="J17" s="12" t="s">
        <v>33</v>
      </c>
      <c r="K17" s="12">
        <f>SUM(K8:K10)</f>
        <v>34</v>
      </c>
      <c r="L17" s="12">
        <f>SUM(L8:L10)</f>
        <v>14</v>
      </c>
      <c r="M17" s="12">
        <f>SUM(M8:M10)</f>
        <v>76</v>
      </c>
      <c r="N17" s="12">
        <f>K17/M17</f>
        <v>0.4473684210526316</v>
      </c>
      <c r="O17">
        <v>0.0126046846347096</v>
      </c>
    </row>
    <row r="19" spans="2:35" ht="15.75">
      <c r="B19" s="12" t="s">
        <v>34</v>
      </c>
      <c r="C19" s="12" t="s">
        <v>30</v>
      </c>
      <c r="D19" s="12" t="s">
        <v>35</v>
      </c>
      <c r="E19" s="12" t="s">
        <v>27</v>
      </c>
      <c r="F19" s="12" t="s">
        <v>36</v>
      </c>
      <c r="G19" s="12" t="s">
        <v>37</v>
      </c>
      <c r="H19" s="12" t="s">
        <v>38</v>
      </c>
      <c r="I19" s="12" t="s">
        <v>39</v>
      </c>
      <c r="J19" s="12" t="s">
        <v>40</v>
      </c>
      <c r="K19" s="12" t="s">
        <v>30</v>
      </c>
      <c r="L19" s="12" t="s">
        <v>35</v>
      </c>
      <c r="M19" s="12" t="s">
        <v>27</v>
      </c>
      <c r="N19" s="12" t="s">
        <v>36</v>
      </c>
      <c r="O19" s="12" t="s">
        <v>37</v>
      </c>
      <c r="P19" s="12" t="s">
        <v>38</v>
      </c>
      <c r="Q19" s="12" t="s">
        <v>39</v>
      </c>
      <c r="R19" s="12" t="s">
        <v>41</v>
      </c>
      <c r="S19" s="12" t="s">
        <v>30</v>
      </c>
      <c r="T19" s="12" t="s">
        <v>35</v>
      </c>
      <c r="U19" s="12" t="s">
        <v>27</v>
      </c>
      <c r="V19" s="12" t="s">
        <v>36</v>
      </c>
      <c r="W19" s="12" t="s">
        <v>37</v>
      </c>
      <c r="X19" s="12" t="s">
        <v>38</v>
      </c>
      <c r="Y19" s="12" t="s">
        <v>39</v>
      </c>
      <c r="Z19" s="12" t="s">
        <v>42</v>
      </c>
      <c r="AA19" s="12" t="s">
        <v>30</v>
      </c>
      <c r="AB19" s="12" t="s">
        <v>35</v>
      </c>
      <c r="AC19" s="12" t="s">
        <v>27</v>
      </c>
      <c r="AD19" s="12" t="s">
        <v>36</v>
      </c>
      <c r="AE19" s="12" t="s">
        <v>37</v>
      </c>
      <c r="AF19" s="12" t="s">
        <v>38</v>
      </c>
      <c r="AG19" s="12" t="s">
        <v>39</v>
      </c>
      <c r="AH19" s="12" t="s">
        <v>43</v>
      </c>
      <c r="AI19" s="12" t="s">
        <v>44</v>
      </c>
    </row>
    <row r="20" spans="2:9" ht="15.75">
      <c r="B20" s="12">
        <v>0</v>
      </c>
      <c r="C20" s="12">
        <v>12</v>
      </c>
      <c r="D20" s="12">
        <v>1</v>
      </c>
      <c r="E20" s="12">
        <v>16</v>
      </c>
      <c r="F20" s="12">
        <v>0.75</v>
      </c>
      <c r="G20" s="12">
        <v>3730</v>
      </c>
      <c r="H20" s="12">
        <v>3118</v>
      </c>
      <c r="I20" s="12">
        <f aca="true" t="shared" si="4" ref="I20:I37">(C20/$B$1)/(D20/$C$1)</f>
        <v>3939.9941818181815</v>
      </c>
    </row>
    <row r="21" spans="1:36" ht="15.75">
      <c r="A21" s="12">
        <v>10</v>
      </c>
      <c r="B21" s="12">
        <v>10</v>
      </c>
      <c r="C21" s="12">
        <v>289</v>
      </c>
      <c r="D21" s="12">
        <v>2023</v>
      </c>
      <c r="E21" s="12">
        <v>8237</v>
      </c>
      <c r="F21" s="12">
        <v>0.0350855894136215</v>
      </c>
      <c r="G21" s="12">
        <v>3730</v>
      </c>
      <c r="H21" s="12">
        <v>3118</v>
      </c>
      <c r="I21" s="12">
        <f t="shared" si="4"/>
        <v>46.904692640692645</v>
      </c>
      <c r="J21" s="12">
        <v>10</v>
      </c>
      <c r="K21" s="12">
        <v>35</v>
      </c>
      <c r="L21" s="12">
        <v>1109</v>
      </c>
      <c r="M21" s="12">
        <v>6488</v>
      </c>
      <c r="N21" s="12">
        <v>0.00539457459926017</v>
      </c>
      <c r="O21" s="12">
        <v>162</v>
      </c>
      <c r="P21" s="12">
        <v>1724</v>
      </c>
      <c r="Q21" s="12">
        <f aca="true" t="shared" si="5" ref="Q21:Q34">(K21/$B$1)/(L21/$C$1)</f>
        <v>10.362172855698555</v>
      </c>
      <c r="R21" s="12">
        <v>10</v>
      </c>
      <c r="S21" s="12">
        <v>1</v>
      </c>
      <c r="T21" s="12">
        <v>44</v>
      </c>
      <c r="U21" s="12">
        <v>278</v>
      </c>
      <c r="V21" s="12">
        <v>0.00359712230215827</v>
      </c>
      <c r="W21" s="12">
        <v>4</v>
      </c>
      <c r="X21" s="12">
        <v>206</v>
      </c>
      <c r="Y21" s="12">
        <f aca="true" t="shared" si="6" ref="Y21:Y27">(S21/$B$1)/(T21/$C$1)</f>
        <v>7.462110192837466</v>
      </c>
      <c r="Z21" s="12">
        <v>10</v>
      </c>
      <c r="AA21" s="12">
        <v>26</v>
      </c>
      <c r="AB21" s="12">
        <v>1206</v>
      </c>
      <c r="AC21" s="12">
        <v>5813</v>
      </c>
      <c r="AD21" s="12">
        <v>0.00447273352829864</v>
      </c>
      <c r="AE21" s="12">
        <v>88</v>
      </c>
      <c r="AF21" s="12">
        <v>1557</v>
      </c>
      <c r="AG21" s="12">
        <f aca="true" t="shared" si="7" ref="AG21:AG27">(AA21/$B$1)/(AB21/$C$1)</f>
        <v>7.078485954068044</v>
      </c>
      <c r="AH21" s="12">
        <f aca="true" t="shared" si="8" ref="AH21:AH27">(F21*G21+N21*O21+V21*W21+AD21*AE21)/(AE21+W21+O21+G21)</f>
        <v>0.03317047154557913</v>
      </c>
      <c r="AI21" s="12">
        <f>(I21*G21+Q21*O21+Y21*W21+AG21*AE21)/(AE21+W21+O21+G21)</f>
        <v>44.499480611730945</v>
      </c>
      <c r="AJ21" s="12">
        <f>AI21/1000</f>
        <v>0.044499480611730945</v>
      </c>
    </row>
    <row r="22" spans="1:36" ht="15.75">
      <c r="A22" s="12">
        <v>20</v>
      </c>
      <c r="B22" s="12">
        <v>20</v>
      </c>
      <c r="C22" s="12">
        <v>259</v>
      </c>
      <c r="D22" s="12">
        <v>640</v>
      </c>
      <c r="E22" s="12">
        <v>3454</v>
      </c>
      <c r="F22" s="12">
        <v>0.07498552403011</v>
      </c>
      <c r="G22" s="12">
        <v>3730</v>
      </c>
      <c r="H22" s="12">
        <v>3118</v>
      </c>
      <c r="I22" s="12">
        <f t="shared" si="4"/>
        <v>132.8721996212121</v>
      </c>
      <c r="J22" s="12">
        <v>20</v>
      </c>
      <c r="K22" s="12">
        <v>26</v>
      </c>
      <c r="L22" s="12">
        <v>343</v>
      </c>
      <c r="M22" s="12">
        <v>1710</v>
      </c>
      <c r="N22" s="12">
        <v>0.0152046783625731</v>
      </c>
      <c r="O22" s="12">
        <v>162</v>
      </c>
      <c r="P22" s="12">
        <v>1724</v>
      </c>
      <c r="Q22" s="12">
        <f t="shared" si="5"/>
        <v>24.888204258326706</v>
      </c>
      <c r="R22" s="12">
        <v>20</v>
      </c>
      <c r="S22" s="12">
        <v>2</v>
      </c>
      <c r="T22" s="12">
        <v>54</v>
      </c>
      <c r="U22" s="12">
        <v>156</v>
      </c>
      <c r="V22" s="12">
        <v>0.0128205128205128</v>
      </c>
      <c r="W22" s="12">
        <v>4</v>
      </c>
      <c r="X22" s="12">
        <v>206</v>
      </c>
      <c r="Y22" s="12">
        <f t="shared" si="6"/>
        <v>12.160475869809202</v>
      </c>
      <c r="Z22" s="12">
        <v>20</v>
      </c>
      <c r="AA22" s="12">
        <v>27</v>
      </c>
      <c r="AB22" s="12">
        <v>189</v>
      </c>
      <c r="AC22" s="12">
        <v>1214</v>
      </c>
      <c r="AD22" s="12">
        <v>0.0222405271828666</v>
      </c>
      <c r="AE22" s="12">
        <v>88</v>
      </c>
      <c r="AF22" s="12">
        <v>1557</v>
      </c>
      <c r="AG22" s="12">
        <f t="shared" si="7"/>
        <v>46.90469264069264</v>
      </c>
      <c r="AH22" s="12">
        <f t="shared" si="8"/>
        <v>0.0713272115889612</v>
      </c>
      <c r="AI22" s="12">
        <f aca="true" t="shared" si="9" ref="AI22:AI27">(I22*G22+Q22*O22+Y22*W22+AG22*AE22)/(AE22+W22+O22+G22)</f>
        <v>126.46120696105176</v>
      </c>
      <c r="AJ22" s="12">
        <f aca="true" t="shared" si="10" ref="AJ22:AJ27">AI22/1000</f>
        <v>0.12646120696105176</v>
      </c>
    </row>
    <row r="23" spans="1:36" ht="15.75">
      <c r="A23" s="12">
        <v>30</v>
      </c>
      <c r="B23" s="12">
        <v>30</v>
      </c>
      <c r="C23" s="12">
        <v>404</v>
      </c>
      <c r="D23" s="12">
        <v>298</v>
      </c>
      <c r="E23" s="12">
        <v>1806</v>
      </c>
      <c r="F23" s="12">
        <v>0.223698781838317</v>
      </c>
      <c r="G23" s="12">
        <v>3730</v>
      </c>
      <c r="H23" s="12">
        <v>3118</v>
      </c>
      <c r="I23" s="12">
        <f t="shared" si="4"/>
        <v>445.1223851942241</v>
      </c>
      <c r="J23" s="12">
        <v>30</v>
      </c>
      <c r="K23" s="12">
        <v>37</v>
      </c>
      <c r="L23" s="12">
        <v>170</v>
      </c>
      <c r="M23" s="12">
        <v>721</v>
      </c>
      <c r="N23" s="12">
        <v>0.0513176144244105</v>
      </c>
      <c r="O23" s="12">
        <v>162</v>
      </c>
      <c r="P23" s="12">
        <v>1724</v>
      </c>
      <c r="Q23" s="12">
        <f t="shared" si="5"/>
        <v>71.46067878787878</v>
      </c>
      <c r="R23" s="12">
        <v>30</v>
      </c>
      <c r="S23" s="12">
        <v>0</v>
      </c>
      <c r="T23" s="12">
        <v>28</v>
      </c>
      <c r="U23" s="12">
        <v>60</v>
      </c>
      <c r="V23" s="12">
        <v>0</v>
      </c>
      <c r="W23" s="12">
        <v>4</v>
      </c>
      <c r="X23" s="12">
        <v>206</v>
      </c>
      <c r="Y23" s="12">
        <f t="shared" si="6"/>
        <v>0</v>
      </c>
      <c r="Z23" s="12">
        <v>30</v>
      </c>
      <c r="AA23" s="12">
        <v>27</v>
      </c>
      <c r="AB23" s="12">
        <v>79</v>
      </c>
      <c r="AC23" s="12">
        <v>513</v>
      </c>
      <c r="AD23" s="12">
        <v>0.0526315789473684</v>
      </c>
      <c r="AE23" s="12">
        <v>88</v>
      </c>
      <c r="AF23" s="12">
        <v>1557</v>
      </c>
      <c r="AG23" s="12">
        <f t="shared" si="7"/>
        <v>112.2150241657077</v>
      </c>
      <c r="AH23" s="12">
        <f t="shared" si="8"/>
        <v>0.21268611665186882</v>
      </c>
      <c r="AI23" s="12">
        <f t="shared" si="9"/>
        <v>422.1280243134223</v>
      </c>
      <c r="AJ23" s="12">
        <f t="shared" si="10"/>
        <v>0.42212802431342233</v>
      </c>
    </row>
    <row r="24" spans="1:36" ht="15.75">
      <c r="A24" s="12">
        <v>40</v>
      </c>
      <c r="B24" s="12">
        <v>40</v>
      </c>
      <c r="C24" s="12">
        <v>440</v>
      </c>
      <c r="D24" s="12">
        <v>100</v>
      </c>
      <c r="E24" s="12">
        <v>1003</v>
      </c>
      <c r="F24" s="12">
        <v>0.438683948155533</v>
      </c>
      <c r="G24" s="12">
        <v>3730</v>
      </c>
      <c r="H24" s="12">
        <v>3118</v>
      </c>
      <c r="I24" s="12">
        <f t="shared" si="4"/>
        <v>1444.6645333333336</v>
      </c>
      <c r="J24" s="12">
        <v>40</v>
      </c>
      <c r="K24" s="12">
        <v>4</v>
      </c>
      <c r="L24" s="12">
        <v>49</v>
      </c>
      <c r="M24" s="12">
        <v>163</v>
      </c>
      <c r="N24" s="12">
        <v>0.0245398773006135</v>
      </c>
      <c r="O24" s="12">
        <v>162</v>
      </c>
      <c r="P24" s="12">
        <v>1724</v>
      </c>
      <c r="Q24" s="12">
        <f t="shared" si="5"/>
        <v>26.802681508967222</v>
      </c>
      <c r="R24" s="12">
        <v>40</v>
      </c>
      <c r="S24" s="12">
        <v>0</v>
      </c>
      <c r="T24" s="12">
        <v>50</v>
      </c>
      <c r="U24" s="12">
        <v>180</v>
      </c>
      <c r="V24" s="12">
        <v>0</v>
      </c>
      <c r="W24" s="12">
        <v>4</v>
      </c>
      <c r="X24" s="12">
        <v>206</v>
      </c>
      <c r="Y24" s="12">
        <f t="shared" si="6"/>
        <v>0</v>
      </c>
      <c r="Z24" s="12">
        <v>40</v>
      </c>
      <c r="AA24" s="12">
        <v>3</v>
      </c>
      <c r="AB24" s="12">
        <v>50</v>
      </c>
      <c r="AC24" s="12">
        <v>159</v>
      </c>
      <c r="AD24" s="12">
        <v>0.0188679245283019</v>
      </c>
      <c r="AE24" s="12">
        <v>88</v>
      </c>
      <c r="AF24" s="12">
        <v>1557</v>
      </c>
      <c r="AG24" s="12">
        <f t="shared" si="7"/>
        <v>19.699970909090908</v>
      </c>
      <c r="AH24" s="12">
        <f t="shared" si="8"/>
        <v>0.4121302620736266</v>
      </c>
      <c r="AI24" s="12">
        <f t="shared" si="9"/>
        <v>1354.0849249944245</v>
      </c>
      <c r="AJ24" s="12">
        <f t="shared" si="10"/>
        <v>1.3540849249944245</v>
      </c>
    </row>
    <row r="25" spans="1:36" ht="15.75">
      <c r="A25" s="12">
        <v>50</v>
      </c>
      <c r="B25" s="12">
        <v>50</v>
      </c>
      <c r="C25" s="12">
        <v>570</v>
      </c>
      <c r="D25" s="12">
        <v>39</v>
      </c>
      <c r="E25" s="12">
        <v>743</v>
      </c>
      <c r="F25" s="12">
        <v>0.767160161507402</v>
      </c>
      <c r="G25" s="12">
        <v>3730</v>
      </c>
      <c r="H25" s="12">
        <v>3118</v>
      </c>
      <c r="I25" s="12">
        <f t="shared" si="4"/>
        <v>4798.710862470863</v>
      </c>
      <c r="J25" s="12">
        <v>50</v>
      </c>
      <c r="K25" s="12">
        <v>12</v>
      </c>
      <c r="L25" s="12">
        <v>24</v>
      </c>
      <c r="M25" s="12">
        <v>107</v>
      </c>
      <c r="N25" s="12">
        <v>0.11214953271028</v>
      </c>
      <c r="O25" s="12">
        <v>162</v>
      </c>
      <c r="P25" s="12">
        <v>1724</v>
      </c>
      <c r="Q25" s="12">
        <f t="shared" si="5"/>
        <v>164.16642424242423</v>
      </c>
      <c r="R25" s="12">
        <v>50</v>
      </c>
      <c r="S25" s="12">
        <v>0</v>
      </c>
      <c r="T25" s="12">
        <v>17</v>
      </c>
      <c r="U25" s="12">
        <v>51</v>
      </c>
      <c r="V25" s="12">
        <v>0</v>
      </c>
      <c r="W25" s="12">
        <v>4</v>
      </c>
      <c r="X25" s="12">
        <v>206</v>
      </c>
      <c r="Y25" s="12">
        <f t="shared" si="6"/>
        <v>0</v>
      </c>
      <c r="Z25" s="12">
        <v>50</v>
      </c>
      <c r="AA25" s="12">
        <v>2</v>
      </c>
      <c r="AB25" s="12">
        <v>11</v>
      </c>
      <c r="AC25" s="12">
        <v>53</v>
      </c>
      <c r="AD25" s="12">
        <v>0.0377358490566038</v>
      </c>
      <c r="AE25" s="12">
        <v>88</v>
      </c>
      <c r="AF25" s="12">
        <v>1557</v>
      </c>
      <c r="AG25" s="12">
        <f t="shared" si="7"/>
        <v>59.69688154269973</v>
      </c>
      <c r="AH25" s="12">
        <f t="shared" si="8"/>
        <v>0.7236436700398233</v>
      </c>
      <c r="AI25" s="12">
        <f t="shared" si="9"/>
        <v>4500.763002841202</v>
      </c>
      <c r="AJ25" s="12">
        <f t="shared" si="10"/>
        <v>4.500763002841202</v>
      </c>
    </row>
    <row r="26" spans="1:36" ht="15.75">
      <c r="A26" s="12">
        <v>60</v>
      </c>
      <c r="B26" s="12">
        <v>60</v>
      </c>
      <c r="C26" s="12">
        <v>592</v>
      </c>
      <c r="D26" s="12">
        <v>6</v>
      </c>
      <c r="E26" s="12">
        <v>648</v>
      </c>
      <c r="F26" s="12">
        <v>0.91358024691358</v>
      </c>
      <c r="G26" s="12">
        <v>3730</v>
      </c>
      <c r="H26" s="12">
        <v>3118</v>
      </c>
      <c r="I26" s="12">
        <f t="shared" si="4"/>
        <v>32395.507717171717</v>
      </c>
      <c r="J26" s="12">
        <v>60</v>
      </c>
      <c r="K26" s="12">
        <v>16</v>
      </c>
      <c r="L26" s="12">
        <v>14</v>
      </c>
      <c r="M26" s="12">
        <v>50</v>
      </c>
      <c r="N26" s="12">
        <v>0.32</v>
      </c>
      <c r="O26" s="12">
        <v>162</v>
      </c>
      <c r="P26" s="12">
        <v>1724</v>
      </c>
      <c r="Q26" s="12">
        <f t="shared" si="5"/>
        <v>375.23754112554116</v>
      </c>
      <c r="R26" s="12">
        <v>60</v>
      </c>
      <c r="S26" s="12">
        <v>1</v>
      </c>
      <c r="T26" s="12">
        <v>12</v>
      </c>
      <c r="U26" s="12">
        <v>28</v>
      </c>
      <c r="V26" s="12">
        <v>0.0357142857142857</v>
      </c>
      <c r="W26" s="12">
        <v>4</v>
      </c>
      <c r="X26" s="12">
        <v>206</v>
      </c>
      <c r="Y26" s="12">
        <f t="shared" si="6"/>
        <v>27.361070707070706</v>
      </c>
      <c r="Z26" s="12">
        <v>60</v>
      </c>
      <c r="AA26" s="12">
        <v>1</v>
      </c>
      <c r="AB26" s="12">
        <v>10</v>
      </c>
      <c r="AC26" s="12">
        <v>36</v>
      </c>
      <c r="AD26" s="12">
        <v>0.0277777777777778</v>
      </c>
      <c r="AE26" s="12">
        <v>88</v>
      </c>
      <c r="AF26" s="12">
        <v>1557</v>
      </c>
      <c r="AG26" s="12">
        <f t="shared" si="7"/>
        <v>32.83328484848485</v>
      </c>
      <c r="AH26" s="12">
        <f t="shared" si="8"/>
        <v>0.8689963912085731</v>
      </c>
      <c r="AI26" s="12">
        <f t="shared" si="9"/>
        <v>30346.142329332914</v>
      </c>
      <c r="AJ26" s="12">
        <f t="shared" si="10"/>
        <v>30.346142329332913</v>
      </c>
    </row>
    <row r="27" spans="1:36" ht="15.75">
      <c r="A27" s="12">
        <v>70</v>
      </c>
      <c r="B27" s="12" t="s">
        <v>45</v>
      </c>
      <c r="C27" s="12">
        <f>SUM(C28:C37)+C20</f>
        <v>1176</v>
      </c>
      <c r="D27" s="12">
        <f>SUM(D28:D37)+D20</f>
        <v>12</v>
      </c>
      <c r="E27" s="12">
        <f>SUM(E28:E37)+E20</f>
        <v>1280</v>
      </c>
      <c r="F27" s="12">
        <f>C27/E27</f>
        <v>0.91875</v>
      </c>
      <c r="G27" s="12">
        <v>3730</v>
      </c>
      <c r="H27" s="12">
        <v>3118</v>
      </c>
      <c r="I27" s="12">
        <f t="shared" si="4"/>
        <v>32176.619151515155</v>
      </c>
      <c r="K27" s="12">
        <f>SUM(K28:K37)+K20</f>
        <v>32</v>
      </c>
      <c r="L27" s="12">
        <f>SUM(L28:L37)+L20</f>
        <v>15</v>
      </c>
      <c r="M27" s="12">
        <f>SUM(M28:M37)+M20</f>
        <v>78</v>
      </c>
      <c r="N27" s="12">
        <f>K27/M27</f>
        <v>0.41025641025641024</v>
      </c>
      <c r="O27" s="12">
        <v>162</v>
      </c>
      <c r="P27" s="12">
        <v>1724</v>
      </c>
      <c r="Q27" s="12">
        <f t="shared" si="5"/>
        <v>700.44341010101</v>
      </c>
      <c r="S27" s="12">
        <f>SUM(S28:S37)+S20</f>
        <v>0</v>
      </c>
      <c r="T27" s="12">
        <f>SUM(T28:T37)+T20</f>
        <v>1</v>
      </c>
      <c r="U27" s="12">
        <f>SUM(U28:U37)+U20</f>
        <v>2</v>
      </c>
      <c r="V27" s="12">
        <f>S27/U27</f>
        <v>0</v>
      </c>
      <c r="W27" s="12">
        <v>4</v>
      </c>
      <c r="X27" s="12">
        <v>206</v>
      </c>
      <c r="Y27" s="12">
        <f t="shared" si="6"/>
        <v>0</v>
      </c>
      <c r="AA27" s="12">
        <f>SUM(AA28:AA37)+AA20</f>
        <v>2</v>
      </c>
      <c r="AB27" s="12">
        <f>SUM(AB28:AB37)+AB20</f>
        <v>12</v>
      </c>
      <c r="AC27" s="12">
        <f>SUM(AC28:AC37)+AC20</f>
        <v>44</v>
      </c>
      <c r="AD27" s="12">
        <f>AA27/AC27</f>
        <v>0.045454545454545456</v>
      </c>
      <c r="AE27" s="12">
        <v>88</v>
      </c>
      <c r="AF27" s="12">
        <v>1557</v>
      </c>
      <c r="AG27" s="12">
        <f t="shared" si="7"/>
        <v>54.72214141414141</v>
      </c>
      <c r="AH27" s="12">
        <f t="shared" si="8"/>
        <v>0.8778612044331171</v>
      </c>
      <c r="AI27" s="12">
        <f t="shared" si="9"/>
        <v>30154.888759044265</v>
      </c>
      <c r="AJ27" s="12">
        <f t="shared" si="10"/>
        <v>30.154888759044265</v>
      </c>
    </row>
    <row r="28" spans="2:32" ht="15.75">
      <c r="B28" s="12">
        <v>70</v>
      </c>
      <c r="C28" s="12">
        <v>476</v>
      </c>
      <c r="D28" s="12">
        <v>3</v>
      </c>
      <c r="E28" s="12">
        <v>509</v>
      </c>
      <c r="F28" s="12">
        <v>0.93516699410609</v>
      </c>
      <c r="G28" s="12">
        <v>3730</v>
      </c>
      <c r="H28" s="12">
        <v>3118</v>
      </c>
      <c r="I28" s="12">
        <f t="shared" si="4"/>
        <v>52095.47862626263</v>
      </c>
      <c r="J28" s="12">
        <v>70</v>
      </c>
      <c r="K28" s="12">
        <v>11</v>
      </c>
      <c r="L28" s="12">
        <v>4</v>
      </c>
      <c r="M28" s="12">
        <v>24</v>
      </c>
      <c r="N28" s="12">
        <v>0.458333333333333</v>
      </c>
      <c r="O28" s="12">
        <v>162</v>
      </c>
      <c r="P28" s="12">
        <v>1724</v>
      </c>
      <c r="Q28" s="12">
        <f t="shared" si="5"/>
        <v>902.9153333333333</v>
      </c>
      <c r="R28" s="12">
        <v>130</v>
      </c>
      <c r="S28" s="12">
        <v>0</v>
      </c>
      <c r="T28" s="12">
        <v>1</v>
      </c>
      <c r="U28" s="12">
        <v>2</v>
      </c>
      <c r="V28" s="12">
        <v>0</v>
      </c>
      <c r="W28" s="12">
        <v>4</v>
      </c>
      <c r="X28" s="12">
        <v>206</v>
      </c>
      <c r="Z28" s="12">
        <v>70</v>
      </c>
      <c r="AA28" s="12">
        <v>1</v>
      </c>
      <c r="AB28" s="12">
        <v>6</v>
      </c>
      <c r="AC28" s="12">
        <v>10</v>
      </c>
      <c r="AD28" s="12">
        <v>0.1</v>
      </c>
      <c r="AE28" s="12">
        <v>88</v>
      </c>
      <c r="AF28" s="12">
        <v>1557</v>
      </c>
    </row>
    <row r="29" spans="2:32" ht="15.75">
      <c r="B29" s="12">
        <v>80</v>
      </c>
      <c r="C29" s="12">
        <v>358</v>
      </c>
      <c r="D29" s="12">
        <v>3</v>
      </c>
      <c r="E29" s="12">
        <v>390</v>
      </c>
      <c r="F29" s="12">
        <v>0.917948717948718</v>
      </c>
      <c r="G29" s="12">
        <v>3730</v>
      </c>
      <c r="H29" s="12">
        <v>3118</v>
      </c>
      <c r="I29" s="12">
        <f t="shared" si="4"/>
        <v>39181.05325252525</v>
      </c>
      <c r="J29" s="12">
        <v>80</v>
      </c>
      <c r="K29" s="12">
        <v>10</v>
      </c>
      <c r="L29" s="12">
        <v>1</v>
      </c>
      <c r="M29" s="12">
        <v>20</v>
      </c>
      <c r="N29" s="12">
        <v>0.5</v>
      </c>
      <c r="O29" s="12">
        <v>162</v>
      </c>
      <c r="P29" s="12">
        <v>1724</v>
      </c>
      <c r="Q29" s="12">
        <f t="shared" si="5"/>
        <v>3283.3284848484845</v>
      </c>
      <c r="Z29" s="12">
        <v>80</v>
      </c>
      <c r="AA29" s="12">
        <v>1</v>
      </c>
      <c r="AB29" s="12">
        <v>4</v>
      </c>
      <c r="AC29" s="12">
        <v>13</v>
      </c>
      <c r="AD29" s="12">
        <v>0.0769230769230769</v>
      </c>
      <c r="AE29" s="12">
        <v>88</v>
      </c>
      <c r="AF29" s="12">
        <v>1557</v>
      </c>
    </row>
    <row r="30" spans="2:32" ht="15.75">
      <c r="B30" s="12">
        <v>90</v>
      </c>
      <c r="C30" s="12">
        <v>188</v>
      </c>
      <c r="D30" s="12">
        <v>0</v>
      </c>
      <c r="E30" s="12">
        <v>197</v>
      </c>
      <c r="F30" s="12">
        <v>0.954314720812183</v>
      </c>
      <c r="G30" s="12">
        <v>3730</v>
      </c>
      <c r="H30" s="12">
        <v>3118</v>
      </c>
      <c r="I30" s="12" t="e">
        <f t="shared" si="4"/>
        <v>#DIV/0!</v>
      </c>
      <c r="J30" s="12">
        <v>90</v>
      </c>
      <c r="K30" s="12">
        <v>6</v>
      </c>
      <c r="L30" s="12">
        <v>0</v>
      </c>
      <c r="M30" s="12">
        <v>8</v>
      </c>
      <c r="N30" s="12">
        <v>0.75</v>
      </c>
      <c r="O30" s="12">
        <v>162</v>
      </c>
      <c r="P30" s="12">
        <v>1724</v>
      </c>
      <c r="Q30" s="12" t="e">
        <f t="shared" si="5"/>
        <v>#DIV/0!</v>
      </c>
      <c r="Z30" s="12">
        <v>90</v>
      </c>
      <c r="AA30" s="12">
        <v>0</v>
      </c>
      <c r="AB30" s="12">
        <v>0</v>
      </c>
      <c r="AC30" s="12">
        <v>2</v>
      </c>
      <c r="AD30" s="12">
        <v>0</v>
      </c>
      <c r="AE30" s="12">
        <v>88</v>
      </c>
      <c r="AF30" s="12">
        <v>1557</v>
      </c>
    </row>
    <row r="31" spans="2:32" ht="15.75">
      <c r="B31" s="12">
        <v>100</v>
      </c>
      <c r="C31" s="12">
        <v>52</v>
      </c>
      <c r="D31" s="12">
        <v>5</v>
      </c>
      <c r="E31" s="12">
        <v>63</v>
      </c>
      <c r="F31" s="12">
        <v>0.825396825396825</v>
      </c>
      <c r="G31" s="12">
        <v>3730</v>
      </c>
      <c r="H31" s="12">
        <v>3118</v>
      </c>
      <c r="I31" s="12">
        <f t="shared" si="4"/>
        <v>3414.6616242424243</v>
      </c>
      <c r="J31" s="12">
        <v>100</v>
      </c>
      <c r="K31" s="12">
        <v>4</v>
      </c>
      <c r="L31" s="12">
        <v>8</v>
      </c>
      <c r="M31" s="12">
        <v>19</v>
      </c>
      <c r="N31" s="12">
        <v>0.210526315789474</v>
      </c>
      <c r="O31" s="12">
        <v>162</v>
      </c>
      <c r="P31" s="12">
        <v>1724</v>
      </c>
      <c r="Q31" s="12">
        <f t="shared" si="5"/>
        <v>164.16642424242423</v>
      </c>
      <c r="Z31" s="12">
        <v>100</v>
      </c>
      <c r="AA31" s="12">
        <v>0</v>
      </c>
      <c r="AB31" s="12">
        <v>0</v>
      </c>
      <c r="AC31" s="12">
        <v>7</v>
      </c>
      <c r="AD31" s="12">
        <v>0</v>
      </c>
      <c r="AE31" s="12">
        <v>88</v>
      </c>
      <c r="AF31" s="12">
        <v>1557</v>
      </c>
    </row>
    <row r="32" spans="2:32" ht="15.75">
      <c r="B32" s="12">
        <v>110</v>
      </c>
      <c r="C32" s="12">
        <v>44</v>
      </c>
      <c r="D32" s="12">
        <v>0</v>
      </c>
      <c r="E32" s="12">
        <v>48</v>
      </c>
      <c r="F32" s="12">
        <v>0.916666666666667</v>
      </c>
      <c r="G32" s="12">
        <v>3730</v>
      </c>
      <c r="H32" s="12">
        <v>3118</v>
      </c>
      <c r="I32" s="12" t="e">
        <f t="shared" si="4"/>
        <v>#DIV/0!</v>
      </c>
      <c r="J32" s="12">
        <v>110</v>
      </c>
      <c r="K32" s="12">
        <v>0</v>
      </c>
      <c r="L32" s="12">
        <v>0</v>
      </c>
      <c r="M32" s="12">
        <v>3</v>
      </c>
      <c r="N32" s="12">
        <v>0</v>
      </c>
      <c r="O32" s="12">
        <v>162</v>
      </c>
      <c r="P32" s="12">
        <v>1724</v>
      </c>
      <c r="Q32" s="12" t="e">
        <f t="shared" si="5"/>
        <v>#DIV/0!</v>
      </c>
      <c r="Z32" s="12">
        <v>110</v>
      </c>
      <c r="AA32" s="12">
        <v>0</v>
      </c>
      <c r="AB32" s="12">
        <v>0</v>
      </c>
      <c r="AC32" s="12">
        <v>3</v>
      </c>
      <c r="AD32" s="12">
        <v>0</v>
      </c>
      <c r="AE32" s="12">
        <v>88</v>
      </c>
      <c r="AF32" s="12">
        <v>1557</v>
      </c>
    </row>
    <row r="33" spans="2:32" ht="15.75">
      <c r="B33" s="12">
        <v>120</v>
      </c>
      <c r="C33" s="12">
        <v>18</v>
      </c>
      <c r="D33" s="12">
        <v>0</v>
      </c>
      <c r="E33" s="12">
        <v>25</v>
      </c>
      <c r="F33" s="12">
        <v>0.72</v>
      </c>
      <c r="G33" s="12">
        <v>3730</v>
      </c>
      <c r="H33" s="12">
        <v>3118</v>
      </c>
      <c r="I33" s="12" t="e">
        <f t="shared" si="4"/>
        <v>#DIV/0!</v>
      </c>
      <c r="J33" s="12">
        <v>150</v>
      </c>
      <c r="K33" s="12">
        <v>1</v>
      </c>
      <c r="L33" s="12">
        <v>0</v>
      </c>
      <c r="M33" s="12">
        <v>2</v>
      </c>
      <c r="N33" s="12">
        <v>0.5</v>
      </c>
      <c r="O33" s="12">
        <v>162</v>
      </c>
      <c r="P33" s="12">
        <v>1724</v>
      </c>
      <c r="Q33" s="12" t="e">
        <f t="shared" si="5"/>
        <v>#DIV/0!</v>
      </c>
      <c r="Z33" s="12">
        <v>120</v>
      </c>
      <c r="AA33" s="12">
        <v>0</v>
      </c>
      <c r="AB33" s="12">
        <v>2</v>
      </c>
      <c r="AC33" s="12">
        <v>3</v>
      </c>
      <c r="AD33" s="12">
        <v>0</v>
      </c>
      <c r="AE33" s="12">
        <v>88</v>
      </c>
      <c r="AF33" s="12">
        <v>1557</v>
      </c>
    </row>
    <row r="34" spans="2:32" ht="15.75">
      <c r="B34" s="12">
        <v>130</v>
      </c>
      <c r="C34" s="12">
        <v>10</v>
      </c>
      <c r="D34" s="12">
        <v>0</v>
      </c>
      <c r="E34" s="12">
        <v>10</v>
      </c>
      <c r="F34" s="12">
        <v>1</v>
      </c>
      <c r="G34" s="12">
        <v>3730</v>
      </c>
      <c r="H34" s="12">
        <v>3118</v>
      </c>
      <c r="I34" s="12" t="e">
        <f t="shared" si="4"/>
        <v>#DIV/0!</v>
      </c>
      <c r="J34" s="12">
        <v>160</v>
      </c>
      <c r="K34" s="12">
        <v>0</v>
      </c>
      <c r="L34" s="12">
        <v>2</v>
      </c>
      <c r="M34" s="12">
        <v>2</v>
      </c>
      <c r="N34" s="12">
        <v>0</v>
      </c>
      <c r="O34" s="12">
        <v>162</v>
      </c>
      <c r="P34" s="12">
        <v>1724</v>
      </c>
      <c r="Q34" s="12">
        <f t="shared" si="5"/>
        <v>0</v>
      </c>
      <c r="Z34" s="12">
        <v>130</v>
      </c>
      <c r="AA34" s="12">
        <v>0</v>
      </c>
      <c r="AB34" s="12">
        <v>0</v>
      </c>
      <c r="AC34" s="12">
        <v>2</v>
      </c>
      <c r="AD34" s="12">
        <v>0</v>
      </c>
      <c r="AE34" s="12">
        <v>88</v>
      </c>
      <c r="AF34" s="12">
        <v>1557</v>
      </c>
    </row>
    <row r="35" spans="2:32" ht="15.75">
      <c r="B35" s="12">
        <v>140</v>
      </c>
      <c r="C35" s="12">
        <v>12</v>
      </c>
      <c r="D35" s="12">
        <v>0</v>
      </c>
      <c r="E35" s="12">
        <v>14</v>
      </c>
      <c r="F35" s="12">
        <v>0.857142857142857</v>
      </c>
      <c r="G35" s="12">
        <v>3730</v>
      </c>
      <c r="H35" s="12">
        <v>3118</v>
      </c>
      <c r="I35" s="12" t="e">
        <f t="shared" si="4"/>
        <v>#DIV/0!</v>
      </c>
      <c r="Z35" s="12">
        <v>150</v>
      </c>
      <c r="AA35" s="12">
        <v>0</v>
      </c>
      <c r="AB35" s="12">
        <v>0</v>
      </c>
      <c r="AC35" s="12">
        <v>1</v>
      </c>
      <c r="AD35" s="12">
        <v>0</v>
      </c>
      <c r="AE35" s="12">
        <v>88</v>
      </c>
      <c r="AF35" s="12">
        <v>1557</v>
      </c>
    </row>
    <row r="36" spans="2:32" ht="15.75">
      <c r="B36" s="12">
        <v>150</v>
      </c>
      <c r="C36" s="12">
        <v>3</v>
      </c>
      <c r="D36" s="12">
        <v>0</v>
      </c>
      <c r="E36" s="12">
        <v>4</v>
      </c>
      <c r="F36" s="12">
        <v>0.75</v>
      </c>
      <c r="G36" s="12">
        <v>3730</v>
      </c>
      <c r="H36" s="12">
        <v>3118</v>
      </c>
      <c r="I36" s="12" t="e">
        <f t="shared" si="4"/>
        <v>#DIV/0!</v>
      </c>
      <c r="Z36" s="12">
        <v>160</v>
      </c>
      <c r="AA36" s="12">
        <v>0</v>
      </c>
      <c r="AB36" s="12">
        <v>0</v>
      </c>
      <c r="AC36" s="12">
        <v>2</v>
      </c>
      <c r="AD36" s="12">
        <v>0</v>
      </c>
      <c r="AE36" s="12">
        <v>88</v>
      </c>
      <c r="AF36" s="12">
        <v>1557</v>
      </c>
    </row>
    <row r="37" spans="2:32" ht="15.75">
      <c r="B37" s="12">
        <v>170</v>
      </c>
      <c r="C37" s="12">
        <v>3</v>
      </c>
      <c r="D37" s="12">
        <v>0</v>
      </c>
      <c r="E37" s="12">
        <v>4</v>
      </c>
      <c r="F37" s="12">
        <v>0.75</v>
      </c>
      <c r="G37" s="12">
        <v>3730</v>
      </c>
      <c r="H37" s="12">
        <v>3118</v>
      </c>
      <c r="I37" s="12" t="e">
        <f t="shared" si="4"/>
        <v>#DIV/0!</v>
      </c>
      <c r="Z37" s="12">
        <v>170</v>
      </c>
      <c r="AA37" s="12">
        <v>0</v>
      </c>
      <c r="AB37" s="12">
        <v>0</v>
      </c>
      <c r="AC37" s="12">
        <v>1</v>
      </c>
      <c r="AD37" s="12">
        <v>0</v>
      </c>
      <c r="AE37" s="12">
        <v>88</v>
      </c>
      <c r="AF37" s="12">
        <v>1557</v>
      </c>
    </row>
    <row r="38" ht="15.75">
      <c r="O38" s="12" t="s">
        <v>39</v>
      </c>
    </row>
    <row r="39" spans="10:16" ht="15.75">
      <c r="J39" s="12" t="s">
        <v>31</v>
      </c>
      <c r="K39" s="12">
        <f>SUM(K21:K23)</f>
        <v>98</v>
      </c>
      <c r="L39" s="12">
        <f>SUM(L21:L23)</f>
        <v>1622</v>
      </c>
      <c r="M39" s="12">
        <f>SUM(M21:M23)</f>
        <v>8919</v>
      </c>
      <c r="N39" s="12">
        <f>K39/M39</f>
        <v>0.010987778898979707</v>
      </c>
      <c r="O39" s="12">
        <f>(K39/$B$1)/(L39/$C$1)</f>
        <v>19.837619698837948</v>
      </c>
      <c r="P39">
        <v>0.00021076157605291</v>
      </c>
    </row>
    <row r="40" spans="10:16" ht="15.75">
      <c r="J40" s="12" t="s">
        <v>32</v>
      </c>
      <c r="K40" s="12">
        <f>SUM(K24:K26)</f>
        <v>32</v>
      </c>
      <c r="L40" s="12">
        <f>SUM(L24:L26)</f>
        <v>87</v>
      </c>
      <c r="M40" s="12">
        <f>SUM(M24:M26)</f>
        <v>320</v>
      </c>
      <c r="N40" s="12">
        <f>K40/M40</f>
        <v>0.1</v>
      </c>
      <c r="O40" s="12">
        <f>(K40/$B$1)/(L40/$C$1)</f>
        <v>120.76610518982932</v>
      </c>
      <c r="P40">
        <v>0.003326350602888</v>
      </c>
    </row>
    <row r="41" spans="10:16" ht="15.75">
      <c r="J41" s="12" t="s">
        <v>33</v>
      </c>
      <c r="K41" s="12">
        <v>32</v>
      </c>
      <c r="L41" s="12">
        <v>15</v>
      </c>
      <c r="M41" s="12">
        <v>78</v>
      </c>
      <c r="N41" s="12">
        <f>K41/M41</f>
        <v>0.41025641025641024</v>
      </c>
      <c r="O41" s="12">
        <f>(K41/$B$1)/(L41/$C$1)</f>
        <v>700.44341010101</v>
      </c>
      <c r="P41">
        <v>0.0118363852590223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Haiyuan Yu</cp:lastModifiedBy>
  <cp:lastPrinted>2004-01-23T19:40:52Z</cp:lastPrinted>
  <dcterms:modified xsi:type="dcterms:W3CDTF">2004-03-17T22:19:50Z</dcterms:modified>
  <cp:category/>
  <cp:version/>
  <cp:contentType/>
  <cp:contentStatus/>
</cp:coreProperties>
</file>